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非課税チェック" sheetId="2" r:id="rId1"/>
    <sheet name="非課税チェック (例)" sheetId="11" r:id="rId2"/>
  </sheets>
  <definedNames>
    <definedName name="_xlnm.Print_Area" localSheetId="0">非課税チェック!$A$1:$L$56</definedName>
    <definedName name="_xlnm.Print_Area" localSheetId="1">'非課税チェック (例)'!$A$1:$L$56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11" l="1"/>
  <c r="P56" i="2"/>
  <c r="P53" i="11"/>
  <c r="P55" i="11" s="1"/>
  <c r="Q50" i="11"/>
  <c r="Q49" i="11"/>
  <c r="Q48" i="11"/>
  <c r="Q47" i="11"/>
  <c r="Q46" i="11"/>
  <c r="Q45" i="11"/>
  <c r="R29" i="11"/>
  <c r="S26" i="11"/>
  <c r="R26" i="11"/>
  <c r="S25" i="11"/>
  <c r="E25" i="11"/>
  <c r="H31" i="11" s="1"/>
  <c r="S23" i="11"/>
  <c r="R23" i="11"/>
  <c r="N22" i="11"/>
  <c r="R27" i="11" s="1"/>
  <c r="N12" i="11"/>
  <c r="N3" i="11"/>
  <c r="R13" i="11" s="1"/>
  <c r="F49" i="11" l="1"/>
  <c r="S22" i="11"/>
  <c r="R11" i="11"/>
  <c r="S24" i="11"/>
  <c r="S27" i="11"/>
  <c r="R9" i="11"/>
  <c r="R12" i="11"/>
  <c r="N25" i="11"/>
  <c r="N28" i="11" s="1"/>
  <c r="E17" i="11" s="1"/>
  <c r="E31" i="11" s="1"/>
  <c r="Q38" i="11" s="1"/>
  <c r="R10" i="11"/>
  <c r="R22" i="11"/>
  <c r="R25" i="11"/>
  <c r="R4" i="11"/>
  <c r="N6" i="11"/>
  <c r="N9" i="11" s="1"/>
  <c r="N15" i="11" s="1"/>
  <c r="E10" i="11" s="1"/>
  <c r="B31" i="11" s="1"/>
  <c r="R24" i="11"/>
  <c r="N37" i="11" l="1"/>
  <c r="Q36" i="11"/>
  <c r="Q34" i="11" s="1"/>
  <c r="R29" i="2"/>
  <c r="N22" i="2"/>
  <c r="S24" i="2" s="1"/>
  <c r="N12" i="2"/>
  <c r="N3" i="2"/>
  <c r="R11" i="2" s="1"/>
  <c r="K31" i="11" l="1"/>
  <c r="P59" i="11"/>
  <c r="P61" i="11" s="1"/>
  <c r="B55" i="11" s="1"/>
  <c r="R22" i="2"/>
  <c r="S22" i="2"/>
  <c r="N25" i="2"/>
  <c r="R25" i="2"/>
  <c r="S25" i="2"/>
  <c r="R26" i="2"/>
  <c r="R23" i="2"/>
  <c r="S23" i="2"/>
  <c r="R24" i="2"/>
  <c r="S27" i="2"/>
  <c r="S26" i="2"/>
  <c r="R27" i="2"/>
  <c r="N6" i="2"/>
  <c r="N9" i="2" s="1"/>
  <c r="N15" i="2" s="1"/>
  <c r="E10" i="2" s="1"/>
  <c r="R9" i="2"/>
  <c r="R10" i="2"/>
  <c r="R12" i="2"/>
  <c r="R4" i="2"/>
  <c r="R13" i="2"/>
  <c r="N28" i="2" l="1"/>
  <c r="E17" i="2" s="1"/>
  <c r="P53" i="2" l="1"/>
  <c r="P55" i="2" s="1"/>
  <c r="Q46" i="2"/>
  <c r="Q47" i="2"/>
  <c r="Q48" i="2"/>
  <c r="Q49" i="2"/>
  <c r="Q50" i="2"/>
  <c r="Q45" i="2"/>
  <c r="E25" i="2"/>
  <c r="H31" i="2" s="1"/>
  <c r="F49" i="2" l="1"/>
  <c r="E31" i="2"/>
  <c r="Q38" i="2" s="1"/>
  <c r="B31" i="2" l="1"/>
  <c r="Q36" i="2" l="1"/>
  <c r="Q34" i="2" s="1"/>
  <c r="N37" i="2" s="1"/>
  <c r="P59" i="2" l="1"/>
  <c r="K31" i="2"/>
  <c r="P61" i="2" l="1"/>
  <c r="B55" i="2" s="1"/>
</calcChain>
</file>

<file path=xl/comments1.xml><?xml version="1.0" encoding="utf-8"?>
<comments xmlns="http://schemas.openxmlformats.org/spreadsheetml/2006/main">
  <authors>
    <author>作成者</author>
  </authors>
  <commentList>
    <comment ref="I8" authorId="0" shapeId="0">
      <text>
        <r>
          <rPr>
            <sz val="9"/>
            <color indexed="81"/>
            <rFont val="MS P ゴシック"/>
            <family val="3"/>
            <charset val="128"/>
          </rPr>
          <t>給与収入が850万円以上であり、下記いずれかに該当する方のみ
"〇"を選択してください。
①本人が特別障がい者
②年齢23歳未満の扶養親族がいる
③特別障がい者である同一生計
　配偶者または扶養親族がいる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扶養親族：
生計を一にする親族
・配偶者
・親
・子　　　　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【注意】
簡易的な試算となりますので、
実際の結果と異なる場合があります。
予めご承知おきください。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8" authorId="0" shapeId="0">
      <text>
        <r>
          <rPr>
            <sz val="9"/>
            <color indexed="81"/>
            <rFont val="MS P ゴシック"/>
            <family val="3"/>
            <charset val="128"/>
          </rPr>
          <t>給与収入が850万円以上であり、下記いずれかに該当する方のみ
"〇"を選択してください。
①本人が特別障がい者
②年齢23歳未満の扶養親族がいる
③特別障がい者である同一生計
　配偶者または扶養親族がいる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扶養親族：
生計を一にする親族
・配偶者
・親
・子　　　　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【注意】
簡易的な試算となりますので、
実際の結果と異なる場合があります。
予めご承知おきください。</t>
        </r>
      </text>
    </comment>
  </commentList>
</comments>
</file>

<file path=xl/sharedStrings.xml><?xml version="1.0" encoding="utf-8"?>
<sst xmlns="http://schemas.openxmlformats.org/spreadsheetml/2006/main" count="205" uniqueCount="97">
  <si>
    <t>〇</t>
    <phoneticPr fontId="1"/>
  </si>
  <si>
    <t>×</t>
    <phoneticPr fontId="1"/>
  </si>
  <si>
    <t>１.給与収入がある方</t>
    <rPh sb="2" eb="4">
      <t>キュウヨ</t>
    </rPh>
    <rPh sb="4" eb="6">
      <t>シュウニュウ</t>
    </rPh>
    <rPh sb="9" eb="10">
      <t>カタ</t>
    </rPh>
    <phoneticPr fontId="1"/>
  </si>
  <si>
    <t>2.年金収入がある方</t>
    <rPh sb="2" eb="6">
      <t>ネンキンシュウニュウ</t>
    </rPh>
    <rPh sb="9" eb="10">
      <t>カタ</t>
    </rPh>
    <phoneticPr fontId="1"/>
  </si>
  <si>
    <t>↓</t>
    <phoneticPr fontId="1"/>
  </si>
  <si>
    <t>3.その他の収入がある方（営業収入や不動産収入など）</t>
    <rPh sb="4" eb="5">
      <t>ホカ</t>
    </rPh>
    <rPh sb="6" eb="8">
      <t>シュウニュウ</t>
    </rPh>
    <rPh sb="11" eb="12">
      <t>カタ</t>
    </rPh>
    <rPh sb="13" eb="17">
      <t>エイギョウシュウニュウ</t>
    </rPh>
    <rPh sb="18" eb="23">
      <t>フドウサンシュウニュウ</t>
    </rPh>
    <phoneticPr fontId="1"/>
  </si>
  <si>
    <t>　　収入金額から必要経費を差し引いた所得金額を入力してください。</t>
    <rPh sb="2" eb="4">
      <t>シュウニュウ</t>
    </rPh>
    <rPh sb="4" eb="6">
      <t>キンガク</t>
    </rPh>
    <rPh sb="8" eb="12">
      <t>ヒツヨウケイヒ</t>
    </rPh>
    <rPh sb="13" eb="14">
      <t>サ</t>
    </rPh>
    <rPh sb="15" eb="16">
      <t>ヒ</t>
    </rPh>
    <rPh sb="18" eb="22">
      <t>ショトクキンガク</t>
    </rPh>
    <rPh sb="23" eb="25">
      <t>ニュウリョク</t>
    </rPh>
    <phoneticPr fontId="1"/>
  </si>
  <si>
    <t>■１年間の合計給与収入</t>
    <phoneticPr fontId="1"/>
  </si>
  <si>
    <t>55.1万円未満</t>
    <rPh sb="4" eb="6">
      <t>マンエン</t>
    </rPh>
    <rPh sb="6" eb="8">
      <t>ミマン</t>
    </rPh>
    <phoneticPr fontId="2"/>
  </si>
  <si>
    <t>55.1万円以上～　161.9万円未満</t>
    <rPh sb="4" eb="6">
      <t>マンエン</t>
    </rPh>
    <rPh sb="6" eb="8">
      <t>イジョウ</t>
    </rPh>
    <rPh sb="15" eb="17">
      <t>マンエン</t>
    </rPh>
    <rPh sb="17" eb="19">
      <t>ミマン</t>
    </rPh>
    <phoneticPr fontId="2"/>
  </si>
  <si>
    <t>161.9万円以上～　162.0万円未満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</si>
  <si>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162.0万円以上～　162.2万円未満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</si>
  <si>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162.2万円以上～　162.4万円未満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</si>
  <si>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162.4万円以上～　162.8万円未満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</si>
  <si>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162.8万円以上～　180.0万円未満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</si>
  <si>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180.0万円以上～　360.0万円未満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</si>
  <si>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360.0万円以上～　660.0万円未満</t>
    <rPh sb="5" eb="7">
      <t>マンエン</t>
    </rPh>
    <rPh sb="7" eb="9">
      <t>イジョウ</t>
    </rPh>
    <rPh sb="16" eb="18">
      <t>マンエン</t>
    </rPh>
    <rPh sb="18" eb="20">
      <t>ミマン</t>
    </rPh>
    <phoneticPr fontId="2"/>
  </si>
  <si>
    <t>660.0万円以上～  850.0万円未満</t>
    <rPh sb="5" eb="7">
      <t>マンエン</t>
    </rPh>
    <rPh sb="7" eb="9">
      <t>イジョウ</t>
    </rPh>
    <rPh sb="17" eb="19">
      <t>マンエン</t>
    </rPh>
    <rPh sb="19" eb="21">
      <t>ミマン</t>
    </rPh>
    <phoneticPr fontId="2"/>
  </si>
  <si>
    <t xml:space="preserve"> 850.0万円以上</t>
    <phoneticPr fontId="1"/>
  </si>
  <si>
    <t>■給与所得金額表</t>
    <phoneticPr fontId="1"/>
  </si>
  <si>
    <t>該当番号</t>
    <rPh sb="0" eb="4">
      <t>ガイトウバンゴウ</t>
    </rPh>
    <phoneticPr fontId="1"/>
  </si>
  <si>
    <t>所得</t>
    <rPh sb="0" eb="2">
      <t>ショトク</t>
    </rPh>
    <phoneticPr fontId="1"/>
  </si>
  <si>
    <t>給与所得</t>
    <rPh sb="0" eb="4">
      <t>キュウヨショトク</t>
    </rPh>
    <phoneticPr fontId="1"/>
  </si>
  <si>
    <t>+</t>
    <phoneticPr fontId="1"/>
  </si>
  <si>
    <t>年金所得</t>
    <rPh sb="0" eb="4">
      <t>ネンキンショトク</t>
    </rPh>
    <phoneticPr fontId="1"/>
  </si>
  <si>
    <t>その他所得</t>
    <rPh sb="2" eb="3">
      <t>ホカ</t>
    </rPh>
    <rPh sb="3" eb="5">
      <t>ショトク</t>
    </rPh>
    <phoneticPr fontId="1"/>
  </si>
  <si>
    <t>＝</t>
    <phoneticPr fontId="1"/>
  </si>
  <si>
    <t>合計所得</t>
    <rPh sb="0" eb="2">
      <t>ゴウケイ</t>
    </rPh>
    <rPh sb="2" eb="4">
      <t>ショトク</t>
    </rPh>
    <phoneticPr fontId="1"/>
  </si>
  <si>
    <t>所得金額調整控除額</t>
    <rPh sb="0" eb="4">
      <t>ショトクキンガク</t>
    </rPh>
    <rPh sb="4" eb="8">
      <t>チョウセイコウジョ</t>
    </rPh>
    <rPh sb="8" eb="9">
      <t>ガク</t>
    </rPh>
    <phoneticPr fontId="1"/>
  </si>
  <si>
    <t>所得（調整控除後）</t>
    <rPh sb="0" eb="2">
      <t>ショトク</t>
    </rPh>
    <rPh sb="3" eb="8">
      <t>チョウセイコウジョゴ</t>
    </rPh>
    <phoneticPr fontId="1"/>
  </si>
  <si>
    <t>受給者の年齢</t>
    <rPh sb="0" eb="3">
      <t>ジュキュウシャ</t>
    </rPh>
    <rPh sb="4" eb="6">
      <t>ネンレイ</t>
    </rPh>
    <phoneticPr fontId="1"/>
  </si>
  <si>
    <t>所得金額調整控除対象用</t>
    <rPh sb="10" eb="11">
      <t>ヨウ</t>
    </rPh>
    <phoneticPr fontId="1"/>
  </si>
  <si>
    <t>（所得額）</t>
    <rPh sb="1" eb="4">
      <t>ショトクガク</t>
    </rPh>
    <phoneticPr fontId="1"/>
  </si>
  <si>
    <t>合計所得</t>
    <rPh sb="0" eb="4">
      <t>ゴウケイショトク</t>
    </rPh>
    <phoneticPr fontId="1"/>
  </si>
  <si>
    <t>※所得金額調整控除額</t>
    <rPh sb="9" eb="10">
      <t>ガク</t>
    </rPh>
    <phoneticPr fontId="1"/>
  </si>
  <si>
    <t>　給与所得に係る調整控除用</t>
    <rPh sb="1" eb="5">
      <t>キュウヨショトク</t>
    </rPh>
    <rPh sb="6" eb="7">
      <t>カカ</t>
    </rPh>
    <rPh sb="8" eb="12">
      <t>チョウセイコウジョ</t>
    </rPh>
    <rPh sb="12" eb="13">
      <t>ヨウ</t>
    </rPh>
    <phoneticPr fontId="1"/>
  </si>
  <si>
    <t>　年金所得に係る調整控除用</t>
    <rPh sb="1" eb="5">
      <t>ネンキンショトク</t>
    </rPh>
    <rPh sb="6" eb="7">
      <t>カカ</t>
    </rPh>
    <rPh sb="8" eb="12">
      <t>チョウセイコウジョ</t>
    </rPh>
    <rPh sb="12" eb="13">
      <t>ヨウ</t>
    </rPh>
    <phoneticPr fontId="1"/>
  </si>
  <si>
    <t>330万円以上～410万円未満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</si>
  <si>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410万円以上～770万円未満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</si>
  <si>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770万円以上～1,000万円未満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2"/>
  </si>
  <si>
    <t>1,000万円以上</t>
    <rPh sb="5" eb="7">
      <t>マンエン</t>
    </rPh>
    <rPh sb="7" eb="9">
      <t>イジョウ</t>
    </rPh>
    <phoneticPr fontId="2"/>
  </si>
  <si>
    <t>■年金所得金額表(65歳以上)</t>
    <rPh sb="1" eb="5">
      <t>ネンキンショトク</t>
    </rPh>
    <rPh sb="5" eb="8">
      <t>キンガクヒョウ</t>
    </rPh>
    <rPh sb="11" eb="12">
      <t>サイ</t>
    </rPh>
    <rPh sb="12" eb="14">
      <t>イジョウ</t>
    </rPh>
    <phoneticPr fontId="1"/>
  </si>
  <si>
    <t>受給者の年齢用</t>
    <rPh sb="0" eb="3">
      <t>ジュキュウシャ</t>
    </rPh>
    <rPh sb="4" eb="6">
      <t>ネンレイ</t>
    </rPh>
    <rPh sb="6" eb="7">
      <t>ヨウ</t>
    </rPh>
    <phoneticPr fontId="1"/>
  </si>
  <si>
    <t>65歳以上</t>
    <rPh sb="2" eb="3">
      <t>サイ</t>
    </rPh>
    <rPh sb="3" eb="5">
      <t>イジョウ</t>
    </rPh>
    <phoneticPr fontId="1"/>
  </si>
  <si>
    <t>65歳未満</t>
    <rPh sb="2" eb="3">
      <t>サイ</t>
    </rPh>
    <rPh sb="3" eb="5">
      <t>ミマン</t>
    </rPh>
    <phoneticPr fontId="1"/>
  </si>
  <si>
    <t>※所得金額調整控除対象のみ</t>
    <rPh sb="1" eb="5">
      <t>ショトクキンガク</t>
    </rPh>
    <rPh sb="5" eb="9">
      <t>チョウセイコウジョ</t>
    </rPh>
    <rPh sb="9" eb="11">
      <t>タイショウ</t>
    </rPh>
    <phoneticPr fontId="1"/>
  </si>
  <si>
    <t>■１年間の合計年金収入</t>
    <rPh sb="7" eb="9">
      <t>ネンキン</t>
    </rPh>
    <phoneticPr fontId="1"/>
  </si>
  <si>
    <t>(65歳以上)</t>
    <phoneticPr fontId="1"/>
  </si>
  <si>
    <t>(65歳未満)</t>
    <phoneticPr fontId="1"/>
  </si>
  <si>
    <t>130万円未満</t>
    <rPh sb="3" eb="5">
      <t>マンエン</t>
    </rPh>
    <rPh sb="5" eb="7">
      <t>ミマン</t>
    </rPh>
    <phoneticPr fontId="2"/>
  </si>
  <si>
    <t>130万円以上～330万円未満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2"/>
  </si>
  <si>
    <t>令和4年1月1日～令和4年12月31日の1年間の合計収入が計算対象となります。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5" eb="16">
      <t>ガツ</t>
    </rPh>
    <rPh sb="18" eb="19">
      <t>ニチ</t>
    </rPh>
    <rPh sb="21" eb="23">
      <t>ネンカン</t>
    </rPh>
    <rPh sb="24" eb="28">
      <t>ゴウケイシュウニュウ</t>
    </rPh>
    <rPh sb="29" eb="33">
      <t>ケイサンタイショウ</t>
    </rPh>
    <phoneticPr fontId="1"/>
  </si>
  <si>
    <t>↓</t>
    <phoneticPr fontId="1"/>
  </si>
  <si>
    <t>入力枠</t>
    <rPh sb="0" eb="2">
      <t>ニュウリョク</t>
    </rPh>
    <rPh sb="2" eb="3">
      <t>ワク</t>
    </rPh>
    <phoneticPr fontId="1"/>
  </si>
  <si>
    <t>あなたは未成年ですか？</t>
    <rPh sb="4" eb="7">
      <t>ミセイネン</t>
    </rPh>
    <phoneticPr fontId="1"/>
  </si>
  <si>
    <t>あなたは寡婦又はひとり親ですか？</t>
    <rPh sb="4" eb="6">
      <t>カフ</t>
    </rPh>
    <rPh sb="6" eb="7">
      <t>マタ</t>
    </rPh>
    <rPh sb="11" eb="12">
      <t>オヤ</t>
    </rPh>
    <phoneticPr fontId="1"/>
  </si>
  <si>
    <t>　扶養親族がいる場合、何人ですか？</t>
    <rPh sb="1" eb="5">
      <t>フヨウシンゾク</t>
    </rPh>
    <rPh sb="8" eb="10">
      <t>バアイ</t>
    </rPh>
    <rPh sb="11" eb="13">
      <t>ナンニン</t>
    </rPh>
    <phoneticPr fontId="1"/>
  </si>
  <si>
    <t>あなたは生活保護法による生活扶助を受けていますか？</t>
    <rPh sb="4" eb="6">
      <t>セイカツ</t>
    </rPh>
    <rPh sb="6" eb="9">
      <t>ホゴホウ</t>
    </rPh>
    <rPh sb="12" eb="14">
      <t>セイカツ</t>
    </rPh>
    <rPh sb="14" eb="16">
      <t>フジョ</t>
    </rPh>
    <rPh sb="17" eb="18">
      <t>ウ</t>
    </rPh>
    <phoneticPr fontId="1"/>
  </si>
  <si>
    <t>５.あなたの非課税基準所得額</t>
    <rPh sb="6" eb="9">
      <t>ヒカゼイ</t>
    </rPh>
    <rPh sb="9" eb="11">
      <t>キジュン</t>
    </rPh>
    <rPh sb="11" eb="13">
      <t>ショトク</t>
    </rPh>
    <rPh sb="13" eb="14">
      <t>ガク</t>
    </rPh>
    <phoneticPr fontId="1"/>
  </si>
  <si>
    <t>あなたの非課税基準所得額は</t>
    <rPh sb="4" eb="9">
      <t>ヒカゼイキジュン</t>
    </rPh>
    <rPh sb="9" eb="11">
      <t>ショトク</t>
    </rPh>
    <rPh sb="11" eb="12">
      <t>ガク</t>
    </rPh>
    <phoneticPr fontId="1"/>
  </si>
  <si>
    <t>円です。</t>
    <rPh sb="0" eb="1">
      <t>エン</t>
    </rPh>
    <phoneticPr fontId="1"/>
  </si>
  <si>
    <t>6.判定</t>
    <rPh sb="2" eb="4">
      <t>ハンテイ</t>
    </rPh>
    <phoneticPr fontId="1"/>
  </si>
  <si>
    <t>あなたは、令和５年度の住民税が</t>
    <rPh sb="5" eb="7">
      <t>レイワ</t>
    </rPh>
    <rPh sb="8" eb="10">
      <t>ネンド</t>
    </rPh>
    <rPh sb="11" eb="13">
      <t>ジュウミン</t>
    </rPh>
    <rPh sb="13" eb="14">
      <t>ゼイ</t>
    </rPh>
    <phoneticPr fontId="1"/>
  </si>
  <si>
    <t>下記の入力枠に必要事項を打ち込んでください。</t>
    <rPh sb="0" eb="2">
      <t>カキ</t>
    </rPh>
    <rPh sb="3" eb="5">
      <t>ニュウリョク</t>
    </rPh>
    <rPh sb="5" eb="6">
      <t>ワク</t>
    </rPh>
    <rPh sb="7" eb="11">
      <t>ヒツヨウジコウ</t>
    </rPh>
    <rPh sb="12" eb="13">
      <t>ウ</t>
    </rPh>
    <rPh sb="14" eb="15">
      <t>コ</t>
    </rPh>
    <phoneticPr fontId="1"/>
  </si>
  <si>
    <t>１年間の合計給与収入(見込)</t>
    <rPh sb="1" eb="3">
      <t>ネンカン</t>
    </rPh>
    <rPh sb="4" eb="6">
      <t>ゴウケイ</t>
    </rPh>
    <rPh sb="6" eb="8">
      <t>キュウヨ</t>
    </rPh>
    <rPh sb="8" eb="10">
      <t>シュウニュウ</t>
    </rPh>
    <phoneticPr fontId="1"/>
  </si>
  <si>
    <t>令和4年分給与所得額(見込)</t>
    <rPh sb="0" eb="2">
      <t>レイワ</t>
    </rPh>
    <rPh sb="3" eb="4">
      <t>ネン</t>
    </rPh>
    <rPh sb="4" eb="5">
      <t>ブン</t>
    </rPh>
    <rPh sb="5" eb="7">
      <t>キュウヨ</t>
    </rPh>
    <rPh sb="7" eb="10">
      <t>ショトクガク</t>
    </rPh>
    <phoneticPr fontId="1"/>
  </si>
  <si>
    <t>１年間の合計年金収入(見込)</t>
    <rPh sb="1" eb="3">
      <t>ネンカン</t>
    </rPh>
    <rPh sb="4" eb="6">
      <t>ゴウケイ</t>
    </rPh>
    <rPh sb="6" eb="8">
      <t>ネンキン</t>
    </rPh>
    <rPh sb="8" eb="10">
      <t>シュウニュウ</t>
    </rPh>
    <phoneticPr fontId="1"/>
  </si>
  <si>
    <t>令和4年分年金所得額(見込)</t>
    <rPh sb="0" eb="2">
      <t>レイワ</t>
    </rPh>
    <rPh sb="3" eb="4">
      <t>ネン</t>
    </rPh>
    <rPh sb="4" eb="5">
      <t>ブン</t>
    </rPh>
    <rPh sb="5" eb="7">
      <t>ネンキン</t>
    </rPh>
    <rPh sb="7" eb="10">
      <t>ショトクガク</t>
    </rPh>
    <phoneticPr fontId="1"/>
  </si>
  <si>
    <t>１年間の合計収入(見込)</t>
    <rPh sb="1" eb="3">
      <t>ネンカン</t>
    </rPh>
    <rPh sb="4" eb="6">
      <t>ゴウケイ</t>
    </rPh>
    <rPh sb="6" eb="8">
      <t>シュウニュウ</t>
    </rPh>
    <phoneticPr fontId="1"/>
  </si>
  <si>
    <t>１年間の合計経費(見込)</t>
    <rPh sb="1" eb="3">
      <t>ネンカン</t>
    </rPh>
    <rPh sb="4" eb="6">
      <t>ゴウケイ</t>
    </rPh>
    <rPh sb="6" eb="8">
      <t>ケイヒ</t>
    </rPh>
    <phoneticPr fontId="1"/>
  </si>
  <si>
    <t>令和4年分その他所得額(見込)</t>
    <rPh sb="0" eb="2">
      <t>レイワ</t>
    </rPh>
    <rPh sb="3" eb="4">
      <t>ネン</t>
    </rPh>
    <rPh sb="4" eb="5">
      <t>ブン</t>
    </rPh>
    <rPh sb="7" eb="8">
      <t>ホカ</t>
    </rPh>
    <rPh sb="8" eb="11">
      <t>ショトクガク</t>
    </rPh>
    <phoneticPr fontId="1"/>
  </si>
  <si>
    <t>4.あなたの合計所得（見込）</t>
    <rPh sb="6" eb="10">
      <t>ゴウケイショトク</t>
    </rPh>
    <rPh sb="11" eb="13">
      <t>ミコ</t>
    </rPh>
    <phoneticPr fontId="1"/>
  </si>
  <si>
    <t>■入力リスト用</t>
    <rPh sb="1" eb="3">
      <t>ニュウリョク</t>
    </rPh>
    <rPh sb="6" eb="7">
      <t>ヨウ</t>
    </rPh>
    <phoneticPr fontId="1"/>
  </si>
  <si>
    <t>はい</t>
  </si>
  <si>
    <t>はい</t>
    <phoneticPr fontId="1"/>
  </si>
  <si>
    <t>いいえ</t>
  </si>
  <si>
    <t>いいえ</t>
    <phoneticPr fontId="1"/>
  </si>
  <si>
    <t>■扶養親族入力用</t>
    <rPh sb="1" eb="5">
      <t>フヨウシンゾク</t>
    </rPh>
    <rPh sb="5" eb="7">
      <t>ニュウリョク</t>
    </rPh>
    <rPh sb="7" eb="8">
      <t>ヨウ</t>
    </rPh>
    <phoneticPr fontId="1"/>
  </si>
  <si>
    <t>　　令和5年1月1日時点の前提で下記設問にお答えください。</t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3" eb="15">
      <t>ゼンテイ</t>
    </rPh>
    <rPh sb="16" eb="18">
      <t>カキ</t>
    </rPh>
    <rPh sb="18" eb="20">
      <t>セツモン</t>
    </rPh>
    <rPh sb="22" eb="23">
      <t>コタ</t>
    </rPh>
    <phoneticPr fontId="1"/>
  </si>
  <si>
    <t>あなたは障害者手帳を所持していますか？</t>
    <rPh sb="4" eb="7">
      <t>ショウガイシャ</t>
    </rPh>
    <rPh sb="7" eb="9">
      <t>テチョウ</t>
    </rPh>
    <rPh sb="10" eb="12">
      <t>ショジ</t>
    </rPh>
    <phoneticPr fontId="1"/>
  </si>
  <si>
    <t>■非課税基準</t>
    <rPh sb="1" eb="4">
      <t>ヒカゼイ</t>
    </rPh>
    <rPh sb="4" eb="6">
      <t>キジュン</t>
    </rPh>
    <phoneticPr fontId="1"/>
  </si>
  <si>
    <t>扶養数</t>
    <rPh sb="0" eb="3">
      <t>フヨウスウ</t>
    </rPh>
    <phoneticPr fontId="1"/>
  </si>
  <si>
    <t>非課税基準所得</t>
    <rPh sb="0" eb="3">
      <t>ヒカゼイ</t>
    </rPh>
    <rPh sb="3" eb="5">
      <t>キジュン</t>
    </rPh>
    <rPh sb="5" eb="7">
      <t>ショトク</t>
    </rPh>
    <phoneticPr fontId="1"/>
  </si>
  <si>
    <t>障害等</t>
    <rPh sb="0" eb="2">
      <t>ショウガイ</t>
    </rPh>
    <rPh sb="2" eb="3">
      <t>ナド</t>
    </rPh>
    <phoneticPr fontId="1"/>
  </si>
  <si>
    <t>←扶養数</t>
    <rPh sb="1" eb="3">
      <t>フヨウ</t>
    </rPh>
    <rPh sb="3" eb="4">
      <t>スウ</t>
    </rPh>
    <phoneticPr fontId="1"/>
  </si>
  <si>
    <t>非課税判定↓</t>
    <rPh sb="0" eb="3">
      <t>ヒカゼイ</t>
    </rPh>
    <rPh sb="3" eb="5">
      <t>ハンテイ</t>
    </rPh>
    <phoneticPr fontId="1"/>
  </si>
  <si>
    <t>人</t>
    <rPh sb="0" eb="1">
      <t>ニン</t>
    </rPh>
    <phoneticPr fontId="1"/>
  </si>
  <si>
    <t>　　下記"1年間の合計給与収入(見込)"を入力してください。</t>
    <rPh sb="2" eb="4">
      <t>カキ</t>
    </rPh>
    <rPh sb="6" eb="8">
      <t>ネンカン</t>
    </rPh>
    <rPh sb="9" eb="11">
      <t>ゴウケイ</t>
    </rPh>
    <rPh sb="11" eb="13">
      <t>キュウヨ</t>
    </rPh>
    <rPh sb="13" eb="15">
      <t>シュウニュウ</t>
    </rPh>
    <rPh sb="21" eb="23">
      <t>ニュウリョク</t>
    </rPh>
    <phoneticPr fontId="1"/>
  </si>
  <si>
    <t>　　"1年間の合計年金収入(見込)"と"受給者の年齢"を入力してください。</t>
    <rPh sb="4" eb="6">
      <t>ネンカン</t>
    </rPh>
    <rPh sb="7" eb="9">
      <t>ゴウケイ</t>
    </rPh>
    <rPh sb="9" eb="11">
      <t>ネンキン</t>
    </rPh>
    <rPh sb="11" eb="13">
      <t>シュウニュウ</t>
    </rPh>
    <rPh sb="14" eb="16">
      <t>ミコ</t>
    </rPh>
    <rPh sb="20" eb="23">
      <t>ジュキュウシャ</t>
    </rPh>
    <rPh sb="24" eb="26">
      <t>ネンレイ</t>
    </rPh>
    <rPh sb="28" eb="30">
      <t>ニュウリョク</t>
    </rPh>
    <phoneticPr fontId="1"/>
  </si>
  <si>
    <t>令和5年度　住民税非課税チェック（簡易版）</t>
    <rPh sb="0" eb="2">
      <t>レイワ</t>
    </rPh>
    <rPh sb="3" eb="5">
      <t>ネンド</t>
    </rPh>
    <rPh sb="6" eb="8">
      <t>ジュウミン</t>
    </rPh>
    <rPh sb="8" eb="9">
      <t>ゼイ</t>
    </rPh>
    <rPh sb="9" eb="12">
      <t>ヒカゼイ</t>
    </rPh>
    <rPh sb="17" eb="20">
      <t>カンイバン</t>
    </rPh>
    <phoneticPr fontId="1"/>
  </si>
  <si>
    <t>←非課税基準所得</t>
    <phoneticPr fontId="1"/>
  </si>
  <si>
    <t>←※障害等控除額よりも扶養数控除額の方が大きい場合、こちらが非課税基準所得</t>
    <rPh sb="2" eb="4">
      <t>ショウガイ</t>
    </rPh>
    <rPh sb="4" eb="5">
      <t>ナド</t>
    </rPh>
    <rPh sb="5" eb="7">
      <t>コウジョ</t>
    </rPh>
    <rPh sb="7" eb="8">
      <t>ガク</t>
    </rPh>
    <rPh sb="11" eb="14">
      <t>フヨウスウ</t>
    </rPh>
    <rPh sb="14" eb="16">
      <t>コウジョ</t>
    </rPh>
    <rPh sb="16" eb="17">
      <t>ガク</t>
    </rPh>
    <rPh sb="18" eb="19">
      <t>ホウ</t>
    </rPh>
    <rPh sb="20" eb="21">
      <t>オオ</t>
    </rPh>
    <rPh sb="23" eb="25">
      <t>バアイ</t>
    </rPh>
    <rPh sb="30" eb="33">
      <t>ヒカゼイ</t>
    </rPh>
    <rPh sb="33" eb="35">
      <t>キジュン</t>
    </rPh>
    <rPh sb="35" eb="37">
      <t>ショトク</t>
    </rPh>
    <phoneticPr fontId="1"/>
  </si>
  <si>
    <t>※入力例</t>
    <rPh sb="1" eb="4">
      <t>ニュウリョクレイ</t>
    </rPh>
    <phoneticPr fontId="1"/>
  </si>
  <si>
    <t>↑※令和4年12月31日時点(必須)</t>
    <rPh sb="2" eb="4">
      <t>レイワ</t>
    </rPh>
    <rPh sb="5" eb="6">
      <t>ネン</t>
    </rPh>
    <rPh sb="8" eb="9">
      <t>ガツ</t>
    </rPh>
    <rPh sb="11" eb="12">
      <t>ニチ</t>
    </rPh>
    <rPh sb="12" eb="14">
      <t>ジテン</t>
    </rPh>
    <rPh sb="15" eb="17">
      <t>ヒッス</t>
    </rPh>
    <phoneticPr fontId="1"/>
  </si>
  <si>
    <t>あなたに扶養親族はいますか？(令和4年中の所得48万円以下)</t>
    <rPh sb="4" eb="8">
      <t>フヨウシンゾク</t>
    </rPh>
    <rPh sb="15" eb="17">
      <t>レイワ</t>
    </rPh>
    <rPh sb="18" eb="19">
      <t>ネン</t>
    </rPh>
    <rPh sb="19" eb="20">
      <t>チュウ</t>
    </rPh>
    <rPh sb="21" eb="23">
      <t>ショトク</t>
    </rPh>
    <rPh sb="25" eb="27">
      <t>マンエン</t>
    </rPh>
    <rPh sb="27" eb="29">
      <t>イカ</t>
    </rPh>
    <phoneticPr fontId="1"/>
  </si>
  <si>
    <t>(※所得調整後)</t>
    <rPh sb="2" eb="4">
      <t>ショトク</t>
    </rPh>
    <phoneticPr fontId="1"/>
  </si>
  <si>
    <r>
      <t>令和5年度　住民税非課税チェック（</t>
    </r>
    <r>
      <rPr>
        <sz val="26"/>
        <color rgb="FFFF0000"/>
        <rFont val="游ゴシック"/>
        <family val="3"/>
        <charset val="128"/>
        <scheme val="minor"/>
      </rPr>
      <t>例</t>
    </r>
    <r>
      <rPr>
        <sz val="26"/>
        <color theme="1"/>
        <rFont val="游ゴシック"/>
        <family val="2"/>
        <scheme val="minor"/>
      </rPr>
      <t>）</t>
    </r>
    <rPh sb="0" eb="2">
      <t>レイワ</t>
    </rPh>
    <rPh sb="3" eb="5">
      <t>ネンド</t>
    </rPh>
    <rPh sb="6" eb="8">
      <t>ジュウミン</t>
    </rPh>
    <rPh sb="8" eb="9">
      <t>ゼイ</t>
    </rPh>
    <rPh sb="9" eb="12">
      <t>ヒカゼイ</t>
    </rPh>
    <rPh sb="17" eb="1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</si>
</sst>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26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4"/>
      <color theme="1"/>
      <name val="游ゴシック"/>
      <family val="2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scheme val="minor"/>
    </font>
    <font>
      <sz val="26"/>
      <color rgb="FFFF0000"/>
      <name val="游ゴシック"/>
      <family val="3"/>
      <charset val="128"/>
      <scheme val="minor"/>
    </font>
    <font>
      <u/>
      <sz val="14"/>
      <color theme="10"/>
      <name val="游ゴシック"/>
      <family val="2"/>
      <scheme val="minor"/>
    </font>
    <font>
      <u/>
      <sz val="14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8" xfId="0" applyFont="1" applyFill="1" applyBorder="1" applyAlignment="1" applyProtection="1">
      <alignment horizontal="center"/>
      <protection locked="0"/>
    </xf>
    <xf numFmtId="176" fontId="2" fillId="2" borderId="8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76" fontId="2" fillId="2" borderId="8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 applyProtection="1"/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2" fillId="0" borderId="8" xfId="0" applyFont="1" applyBorder="1" applyProtection="1"/>
    <xf numFmtId="0" fontId="2" fillId="0" borderId="0" xfId="0" applyFont="1" applyAlignment="1" applyProtection="1">
      <alignment horizontal="center"/>
    </xf>
    <xf numFmtId="176" fontId="2" fillId="0" borderId="4" xfId="0" applyNumberFormat="1" applyFont="1" applyBorder="1" applyProtection="1"/>
    <xf numFmtId="177" fontId="2" fillId="0" borderId="0" xfId="0" applyNumberFormat="1" applyFont="1" applyProtection="1"/>
    <xf numFmtId="177" fontId="2" fillId="0" borderId="0" xfId="0" applyNumberFormat="1" applyFont="1" applyAlignment="1" applyProtection="1">
      <alignment horizontal="center"/>
    </xf>
    <xf numFmtId="0" fontId="2" fillId="0" borderId="4" xfId="0" applyFont="1" applyFill="1" applyBorder="1" applyProtection="1"/>
    <xf numFmtId="0" fontId="2" fillId="0" borderId="9" xfId="0" applyFont="1" applyBorder="1" applyAlignment="1" applyProtection="1">
      <alignment horizontal="center" shrinkToFit="1"/>
    </xf>
    <xf numFmtId="176" fontId="2" fillId="0" borderId="1" xfId="0" applyNumberFormat="1" applyFont="1" applyFill="1" applyBorder="1" applyAlignment="1" applyProtection="1">
      <alignment horizont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0" fontId="4" fillId="0" borderId="0" xfId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shrinkToFit="1"/>
    </xf>
    <xf numFmtId="176" fontId="2" fillId="0" borderId="2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shrinkToFit="1"/>
    </xf>
    <xf numFmtId="176" fontId="2" fillId="2" borderId="1" xfId="0" applyNumberFormat="1" applyFont="1" applyFill="1" applyBorder="1" applyAlignment="1" applyProtection="1">
      <alignment horizontal="center"/>
      <protection locked="0"/>
    </xf>
    <xf numFmtId="176" fontId="2" fillId="2" borderId="2" xfId="0" applyNumberFormat="1" applyFont="1" applyFill="1" applyBorder="1" applyAlignment="1" applyProtection="1">
      <alignment horizontal="center"/>
      <protection locked="0"/>
    </xf>
    <xf numFmtId="176" fontId="2" fillId="2" borderId="3" xfId="0" applyNumberFormat="1" applyFont="1" applyFill="1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177" fontId="2" fillId="2" borderId="1" xfId="0" applyNumberFormat="1" applyFont="1" applyFill="1" applyBorder="1" applyAlignment="1" applyProtection="1">
      <alignment horizontal="center"/>
      <protection locked="0"/>
    </xf>
    <xf numFmtId="177" fontId="2" fillId="2" borderId="2" xfId="0" applyNumberFormat="1" applyFont="1" applyFill="1" applyBorder="1" applyAlignment="1" applyProtection="1">
      <alignment horizontal="center"/>
      <protection locked="0"/>
    </xf>
    <xf numFmtId="177" fontId="2" fillId="2" borderId="3" xfId="0" applyNumberFormat="1" applyFont="1" applyFill="1" applyBorder="1" applyAlignment="1" applyProtection="1">
      <alignment horizontal="center"/>
      <protection locked="0"/>
    </xf>
    <xf numFmtId="177" fontId="2" fillId="0" borderId="1" xfId="0" applyNumberFormat="1" applyFont="1" applyBorder="1" applyAlignment="1" applyProtection="1">
      <alignment horizontal="center"/>
    </xf>
    <xf numFmtId="177" fontId="2" fillId="0" borderId="2" xfId="0" applyNumberFormat="1" applyFont="1" applyBorder="1" applyAlignment="1" applyProtection="1">
      <alignment horizontal="center"/>
    </xf>
    <xf numFmtId="177" fontId="2" fillId="0" borderId="3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76" fontId="10" fillId="2" borderId="1" xfId="0" applyNumberFormat="1" applyFont="1" applyFill="1" applyBorder="1" applyAlignment="1" applyProtection="1">
      <alignment horizontal="center"/>
    </xf>
    <xf numFmtId="176" fontId="10" fillId="2" borderId="2" xfId="0" applyNumberFormat="1" applyFont="1" applyFill="1" applyBorder="1" applyAlignment="1" applyProtection="1">
      <alignment horizontal="center"/>
    </xf>
    <xf numFmtId="176" fontId="10" fillId="2" borderId="3" xfId="0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10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177" fontId="10" fillId="2" borderId="1" xfId="0" applyNumberFormat="1" applyFont="1" applyFill="1" applyBorder="1" applyAlignment="1" applyProtection="1">
      <alignment horizontal="center"/>
    </xf>
    <xf numFmtId="177" fontId="10" fillId="2" borderId="2" xfId="0" applyNumberFormat="1" applyFont="1" applyFill="1" applyBorder="1" applyAlignment="1" applyProtection="1">
      <alignment horizontal="center"/>
    </xf>
    <xf numFmtId="177" fontId="10" fillId="2" borderId="3" xfId="0" applyNumberFormat="1" applyFont="1" applyFill="1" applyBorder="1" applyAlignment="1" applyProtection="1">
      <alignment horizontal="center"/>
    </xf>
    <xf numFmtId="176" fontId="10" fillId="2" borderId="8" xfId="0" applyNumberFormat="1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tabSelected="1" zoomScaleNormal="100" zoomScaleSheetLayoutView="100" workbookViewId="0">
      <selection sqref="A1:L1"/>
    </sheetView>
  </sheetViews>
  <sheetFormatPr defaultRowHeight="24"/>
  <cols>
    <col min="1" max="11" width="9" style="4"/>
    <col min="12" max="12" width="10" style="4" bestFit="1" customWidth="1"/>
    <col min="13" max="13" width="9" style="4" hidden="1" customWidth="1"/>
    <col min="14" max="14" width="26.25" style="4" hidden="1" customWidth="1"/>
    <col min="15" max="16" width="9" style="4" hidden="1" customWidth="1"/>
    <col min="17" max="17" width="39.5" style="4" hidden="1" customWidth="1"/>
    <col min="18" max="18" width="21.625" style="4" hidden="1" customWidth="1"/>
    <col min="19" max="19" width="24.75" style="4" hidden="1" customWidth="1"/>
    <col min="20" max="20" width="9" style="4" hidden="1" customWidth="1"/>
    <col min="21" max="26" width="9" style="4" customWidth="1"/>
    <col min="27" max="16384" width="9" style="4"/>
  </cols>
  <sheetData>
    <row r="1" spans="1:19" s="3" customFormat="1" ht="42.75">
      <c r="A1" s="31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N1" s="4"/>
      <c r="O1" s="4"/>
      <c r="P1" s="4"/>
      <c r="Q1" s="4"/>
      <c r="R1" s="4"/>
      <c r="S1" s="4"/>
    </row>
    <row r="2" spans="1:19" s="3" customFormat="1" ht="26.25" customHeight="1" thickBot="1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" t="s">
        <v>7</v>
      </c>
      <c r="O2" s="4"/>
      <c r="P2" s="4" t="s">
        <v>19</v>
      </c>
      <c r="Q2" s="4"/>
      <c r="R2" s="7" t="s">
        <v>32</v>
      </c>
      <c r="S2" s="4"/>
    </row>
    <row r="3" spans="1:19" s="3" customFormat="1" ht="26.25" customHeight="1" thickBot="1">
      <c r="A3" s="5" t="s">
        <v>63</v>
      </c>
      <c r="B3" s="6"/>
      <c r="C3" s="6"/>
      <c r="D3" s="6"/>
      <c r="E3" s="6"/>
      <c r="F3" s="6"/>
      <c r="G3" s="8" t="s">
        <v>53</v>
      </c>
      <c r="H3" s="6"/>
      <c r="I3" s="6"/>
      <c r="J3" s="38" t="s">
        <v>92</v>
      </c>
      <c r="K3" s="39"/>
      <c r="N3" s="9">
        <f>E8</f>
        <v>0</v>
      </c>
      <c r="O3" s="4"/>
      <c r="P3" s="10">
        <v>1</v>
      </c>
      <c r="Q3" s="11" t="s">
        <v>8</v>
      </c>
      <c r="R3" s="10">
        <v>0</v>
      </c>
      <c r="S3" s="4"/>
    </row>
    <row r="4" spans="1:19" s="3" customFormat="1" ht="26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12" t="s">
        <v>4</v>
      </c>
      <c r="O4" s="4"/>
      <c r="P4" s="10">
        <v>2</v>
      </c>
      <c r="Q4" s="11" t="s">
        <v>9</v>
      </c>
      <c r="R4" s="10">
        <f>N3-550000</f>
        <v>-550000</v>
      </c>
      <c r="S4" s="4"/>
    </row>
    <row r="5" spans="1:19" ht="24.75" thickBot="1">
      <c r="A5" s="13" t="s">
        <v>2</v>
      </c>
      <c r="B5" s="14"/>
      <c r="C5" s="14"/>
      <c r="N5" s="4" t="s">
        <v>20</v>
      </c>
      <c r="P5" s="10">
        <v>3</v>
      </c>
      <c r="Q5" s="11" t="s">
        <v>10</v>
      </c>
      <c r="R5" s="10">
        <v>1069000</v>
      </c>
    </row>
    <row r="6" spans="1:19" ht="24.75" thickBot="1">
      <c r="A6" s="4" t="s">
        <v>87</v>
      </c>
      <c r="N6" s="15">
        <f>IF(N3&lt;551000,1,
IF(N3&lt;1619000,2,
IF(N3&lt;1620000,3,
IF(N3&lt;1622000,4,
IF(N3&lt;1624000,5,
IF(N3&lt;1628000,6,
IF(N3&lt;1800000,7,
IF(N3&lt;3600000,8,
IF(N3&lt;6600000,9,
IF(N3&lt;8500000,10,11)
)))))))))</f>
        <v>1</v>
      </c>
      <c r="P6" s="10">
        <v>4</v>
      </c>
      <c r="Q6" s="11" t="s">
        <v>11</v>
      </c>
      <c r="R6" s="10">
        <v>1070000</v>
      </c>
    </row>
    <row r="7" spans="1:19" ht="24.75" thickBot="1">
      <c r="I7" s="4" t="s">
        <v>45</v>
      </c>
      <c r="P7" s="10">
        <v>5</v>
      </c>
      <c r="Q7" s="11" t="s">
        <v>12</v>
      </c>
      <c r="R7" s="10">
        <v>1072000</v>
      </c>
    </row>
    <row r="8" spans="1:19" ht="24.75" thickBot="1">
      <c r="B8" s="34" t="s">
        <v>64</v>
      </c>
      <c r="C8" s="34"/>
      <c r="D8" s="34"/>
      <c r="E8" s="35"/>
      <c r="F8" s="36"/>
      <c r="G8" s="37"/>
      <c r="I8" s="1"/>
      <c r="N8" s="4" t="s">
        <v>21</v>
      </c>
      <c r="P8" s="10">
        <v>6</v>
      </c>
      <c r="Q8" s="11" t="s">
        <v>13</v>
      </c>
      <c r="R8" s="10">
        <v>1074000</v>
      </c>
    </row>
    <row r="9" spans="1:19" ht="24.75" thickBot="1">
      <c r="B9" s="12"/>
      <c r="C9" s="12"/>
      <c r="D9" s="12"/>
      <c r="F9" s="12" t="s">
        <v>4</v>
      </c>
      <c r="N9" s="15">
        <f>ROUNDDOWN(VLOOKUP(N6,P3:R13,3,FALSE),0)</f>
        <v>0</v>
      </c>
      <c r="P9" s="10">
        <v>7</v>
      </c>
      <c r="Q9" s="11" t="s">
        <v>14</v>
      </c>
      <c r="R9" s="10">
        <f>(ROUNDDOWN(N3/4,-3)*2.4)+100000</f>
        <v>100000</v>
      </c>
    </row>
    <row r="10" spans="1:19" ht="24.75" thickBot="1">
      <c r="B10" s="29" t="s">
        <v>65</v>
      </c>
      <c r="C10" s="29"/>
      <c r="D10" s="29"/>
      <c r="E10" s="24">
        <f>N15</f>
        <v>0</v>
      </c>
      <c r="F10" s="30"/>
      <c r="G10" s="25"/>
      <c r="P10" s="10">
        <v>8</v>
      </c>
      <c r="Q10" s="11" t="s">
        <v>15</v>
      </c>
      <c r="R10" s="10">
        <f>(ROUNDDOWN(N3/4,-3)*2.8)-80000</f>
        <v>-80000</v>
      </c>
    </row>
    <row r="11" spans="1:19" ht="24.75" thickBot="1">
      <c r="N11" s="4" t="s">
        <v>28</v>
      </c>
      <c r="P11" s="10">
        <v>9</v>
      </c>
      <c r="Q11" s="11" t="s">
        <v>16</v>
      </c>
      <c r="R11" s="10">
        <f>(ROUNDDOWN(N3/4,-3)*3.2)-440000</f>
        <v>-440000</v>
      </c>
    </row>
    <row r="12" spans="1:19" ht="24.75" thickBot="1">
      <c r="A12" s="14" t="s">
        <v>3</v>
      </c>
      <c r="N12" s="15">
        <f>IF(E8&lt;8500000,0,
IF(I8="〇",(IF(N3&lt;10000000,N3,10000000)-8500000)*0.1,0))</f>
        <v>0</v>
      </c>
      <c r="P12" s="10">
        <v>10</v>
      </c>
      <c r="Q12" s="11" t="s">
        <v>17</v>
      </c>
      <c r="R12" s="10">
        <f>(N3*0.9)-1100000</f>
        <v>-1100000</v>
      </c>
    </row>
    <row r="13" spans="1:19">
      <c r="A13" s="4" t="s">
        <v>88</v>
      </c>
      <c r="P13" s="10">
        <v>11</v>
      </c>
      <c r="Q13" s="11" t="s">
        <v>18</v>
      </c>
      <c r="R13" s="10">
        <f>N3-1950000</f>
        <v>-1950000</v>
      </c>
    </row>
    <row r="14" spans="1:19" ht="24.75" thickBot="1">
      <c r="N14" s="4" t="s">
        <v>29</v>
      </c>
    </row>
    <row r="15" spans="1:19" ht="24.75" thickBot="1">
      <c r="B15" s="29" t="s">
        <v>66</v>
      </c>
      <c r="C15" s="29"/>
      <c r="D15" s="29"/>
      <c r="E15" s="35"/>
      <c r="F15" s="36"/>
      <c r="G15" s="37"/>
      <c r="I15" s="4" t="s">
        <v>30</v>
      </c>
      <c r="K15" s="27"/>
      <c r="L15" s="28"/>
      <c r="N15" s="15">
        <f>N9-N12</f>
        <v>0</v>
      </c>
    </row>
    <row r="16" spans="1:19" ht="24.75" thickBot="1">
      <c r="B16" s="12"/>
      <c r="C16" s="12"/>
      <c r="D16" s="12"/>
      <c r="F16" s="12" t="s">
        <v>4</v>
      </c>
      <c r="I16" s="4" t="s">
        <v>93</v>
      </c>
    </row>
    <row r="17" spans="1:19" ht="24.75" thickBot="1">
      <c r="B17" s="29" t="s">
        <v>67</v>
      </c>
      <c r="C17" s="29"/>
      <c r="D17" s="29"/>
      <c r="E17" s="24">
        <f>IFERROR(N28,0)</f>
        <v>0</v>
      </c>
      <c r="F17" s="30"/>
      <c r="G17" s="25"/>
      <c r="N17" s="4" t="s">
        <v>31</v>
      </c>
    </row>
    <row r="18" spans="1:19">
      <c r="N18" s="4" t="s">
        <v>0</v>
      </c>
    </row>
    <row r="19" spans="1:19">
      <c r="A19" s="14" t="s">
        <v>5</v>
      </c>
      <c r="N19" s="4" t="s">
        <v>1</v>
      </c>
    </row>
    <row r="20" spans="1:19">
      <c r="A20" s="4" t="s">
        <v>6</v>
      </c>
    </row>
    <row r="21" spans="1:19" ht="24.75" thickBot="1">
      <c r="N21" s="4" t="s">
        <v>46</v>
      </c>
      <c r="P21" s="4" t="s">
        <v>41</v>
      </c>
      <c r="R21" s="4" t="s">
        <v>47</v>
      </c>
      <c r="S21" s="4" t="s">
        <v>48</v>
      </c>
    </row>
    <row r="22" spans="1:19" ht="24.75" thickBot="1">
      <c r="B22" s="40" t="s">
        <v>68</v>
      </c>
      <c r="C22" s="40"/>
      <c r="D22" s="40"/>
      <c r="E22" s="41"/>
      <c r="F22" s="42"/>
      <c r="G22" s="43"/>
      <c r="N22" s="9">
        <f>E15</f>
        <v>0</v>
      </c>
      <c r="P22" s="10">
        <v>1</v>
      </c>
      <c r="Q22" s="10" t="s">
        <v>49</v>
      </c>
      <c r="R22" s="17">
        <f>N22-1100000</f>
        <v>-1100000</v>
      </c>
      <c r="S22" s="17">
        <f>N22-600000</f>
        <v>-600000</v>
      </c>
    </row>
    <row r="23" spans="1:19" ht="24.75" thickBot="1">
      <c r="B23" s="40" t="s">
        <v>69</v>
      </c>
      <c r="C23" s="40"/>
      <c r="D23" s="40"/>
      <c r="E23" s="41"/>
      <c r="F23" s="42"/>
      <c r="G23" s="43"/>
      <c r="N23" s="12" t="s">
        <v>4</v>
      </c>
      <c r="P23" s="10">
        <v>2</v>
      </c>
      <c r="Q23" s="10" t="s">
        <v>50</v>
      </c>
      <c r="R23" s="10">
        <f>N22-1100000</f>
        <v>-1100000</v>
      </c>
      <c r="S23" s="10">
        <f>N22*0.75-275000</f>
        <v>-275000</v>
      </c>
    </row>
    <row r="24" spans="1:19" ht="24.75" thickBot="1">
      <c r="E24" s="18"/>
      <c r="F24" s="19" t="s">
        <v>52</v>
      </c>
      <c r="G24" s="18"/>
      <c r="N24" s="4" t="s">
        <v>20</v>
      </c>
      <c r="P24" s="10">
        <v>3</v>
      </c>
      <c r="Q24" s="10" t="s">
        <v>37</v>
      </c>
      <c r="R24" s="10">
        <f>N22*0.75-275000</f>
        <v>-275000</v>
      </c>
      <c r="S24" s="10">
        <f>N22*0.75-275000</f>
        <v>-275000</v>
      </c>
    </row>
    <row r="25" spans="1:19" ht="24.75" thickBot="1">
      <c r="B25" s="29" t="s">
        <v>70</v>
      </c>
      <c r="C25" s="29"/>
      <c r="D25" s="29"/>
      <c r="E25" s="44">
        <f>E22-E23</f>
        <v>0</v>
      </c>
      <c r="F25" s="45"/>
      <c r="G25" s="46"/>
      <c r="N25" s="15">
        <f>IF(N22&lt;1300000,1,
IF(N22&lt;3300000,2,
IF(N22&lt;4100000,3,
IF(N22&lt;7700000,4,
IF(N22&lt;10000000,5,6)))))</f>
        <v>1</v>
      </c>
      <c r="P25" s="10">
        <v>4</v>
      </c>
      <c r="Q25" s="10" t="s">
        <v>38</v>
      </c>
      <c r="R25" s="10">
        <f>N22*0.85-685000</f>
        <v>-685000</v>
      </c>
      <c r="S25" s="10">
        <f>N22*0.85-685000</f>
        <v>-685000</v>
      </c>
    </row>
    <row r="26" spans="1:19">
      <c r="P26" s="10">
        <v>5</v>
      </c>
      <c r="Q26" s="10" t="s">
        <v>39</v>
      </c>
      <c r="R26" s="10">
        <f>N22*0.95-1455000</f>
        <v>-1455000</v>
      </c>
      <c r="S26" s="10">
        <f>N22*0.95-1455000</f>
        <v>-1455000</v>
      </c>
    </row>
    <row r="27" spans="1:19" ht="24.75" thickBot="1">
      <c r="N27" s="4" t="s">
        <v>21</v>
      </c>
      <c r="P27" s="10">
        <v>6</v>
      </c>
      <c r="Q27" s="10" t="s">
        <v>40</v>
      </c>
      <c r="R27" s="10">
        <f>N22-1955000</f>
        <v>-1955000</v>
      </c>
      <c r="S27" s="10">
        <f>N22-1955000</f>
        <v>-1955000</v>
      </c>
    </row>
    <row r="28" spans="1:19" ht="24.75" thickBot="1">
      <c r="A28" s="14" t="s">
        <v>71</v>
      </c>
      <c r="K28" s="26"/>
      <c r="L28" s="26"/>
      <c r="N28" s="15" t="e">
        <f>IF(ROUNDDOWN(VLOOKUP(N25,P22:S27,R29,FALSE),0)&lt;0,0,
ROUNDDOWN(VLOOKUP(N25,P22:S27,R29,FALSE),0))</f>
        <v>#REF!</v>
      </c>
    </row>
    <row r="29" spans="1:19">
      <c r="P29" s="4" t="s">
        <v>42</v>
      </c>
      <c r="R29" s="4" t="str">
        <f>IF(K15="65歳以上",3,
IF(K15="65歳未満",4,"error"))</f>
        <v>error</v>
      </c>
    </row>
    <row r="30" spans="1:19" ht="24.75" thickBot="1">
      <c r="B30" s="4" t="s">
        <v>22</v>
      </c>
      <c r="E30" s="4" t="s">
        <v>24</v>
      </c>
      <c r="H30" s="4" t="s">
        <v>25</v>
      </c>
      <c r="K30" s="4" t="s">
        <v>27</v>
      </c>
      <c r="P30" s="4" t="s">
        <v>43</v>
      </c>
    </row>
    <row r="31" spans="1:19" ht="24.75" thickBot="1">
      <c r="B31" s="22">
        <f>E10</f>
        <v>0</v>
      </c>
      <c r="C31" s="23"/>
      <c r="D31" s="12" t="s">
        <v>23</v>
      </c>
      <c r="E31" s="22">
        <f>E17</f>
        <v>0</v>
      </c>
      <c r="F31" s="23"/>
      <c r="G31" s="12" t="s">
        <v>23</v>
      </c>
      <c r="H31" s="22">
        <f>E25</f>
        <v>0</v>
      </c>
      <c r="I31" s="23"/>
      <c r="J31" s="12" t="s">
        <v>26</v>
      </c>
      <c r="K31" s="24">
        <f>N37</f>
        <v>0</v>
      </c>
      <c r="L31" s="25"/>
      <c r="P31" s="4" t="s">
        <v>44</v>
      </c>
    </row>
    <row r="32" spans="1:19">
      <c r="K32" s="21" t="s">
        <v>95</v>
      </c>
      <c r="L32" s="21"/>
    </row>
    <row r="33" spans="1:20" ht="24.75" thickBot="1">
      <c r="Q33" s="4" t="s">
        <v>34</v>
      </c>
    </row>
    <row r="34" spans="1:20" ht="24.75" thickBot="1">
      <c r="A34" s="14" t="s">
        <v>58</v>
      </c>
      <c r="Q34" s="15">
        <f>Q36+Q38-100000</f>
        <v>-100000</v>
      </c>
    </row>
    <row r="35" spans="1:20">
      <c r="A35" s="4" t="s">
        <v>78</v>
      </c>
      <c r="Q35" s="4" t="s">
        <v>35</v>
      </c>
    </row>
    <row r="36" spans="1:20" ht="24.75" thickBot="1">
      <c r="N36" s="4" t="s">
        <v>33</v>
      </c>
      <c r="Q36" s="4">
        <f>IF(B31&lt;100000,B31,100000)</f>
        <v>0</v>
      </c>
    </row>
    <row r="37" spans="1:20" ht="24.75" thickBot="1">
      <c r="B37" s="4" t="s">
        <v>94</v>
      </c>
      <c r="J37" s="2"/>
      <c r="N37" s="15">
        <f>IF(AND(B31&gt;0,E31&gt;0),
IF(SUM(B31,E31)&gt;99999,SUM(B31,E31,H31)-Q34,
SUM(B31,E31,H31)),SUM(B31,E31,H31))</f>
        <v>0</v>
      </c>
      <c r="Q37" s="4" t="s">
        <v>36</v>
      </c>
    </row>
    <row r="38" spans="1:20" ht="24.75" thickBot="1">
      <c r="Q38" s="4">
        <f>IF(E31&lt;100000,E31,100000)</f>
        <v>0</v>
      </c>
    </row>
    <row r="39" spans="1:20" ht="24.75" thickBot="1">
      <c r="B39" s="4" t="s">
        <v>56</v>
      </c>
      <c r="J39" s="2"/>
      <c r="K39" s="4" t="s">
        <v>86</v>
      </c>
    </row>
    <row r="40" spans="1:20" ht="24.75" thickBot="1"/>
    <row r="41" spans="1:20" ht="24.75" thickBot="1">
      <c r="B41" s="4" t="s">
        <v>79</v>
      </c>
      <c r="J41" s="2"/>
      <c r="P41" s="4" t="s">
        <v>80</v>
      </c>
    </row>
    <row r="42" spans="1:20" ht="24.75" thickBot="1"/>
    <row r="43" spans="1:20" ht="24.75" thickBot="1">
      <c r="B43" s="4" t="s">
        <v>54</v>
      </c>
      <c r="J43" s="2"/>
      <c r="P43" s="10" t="s">
        <v>81</v>
      </c>
      <c r="Q43" s="10" t="s">
        <v>82</v>
      </c>
      <c r="T43" s="4" t="s">
        <v>72</v>
      </c>
    </row>
    <row r="44" spans="1:20" ht="24.75" thickBot="1">
      <c r="P44" s="10">
        <v>0</v>
      </c>
      <c r="Q44" s="10">
        <v>380000</v>
      </c>
      <c r="T44" s="4" t="s">
        <v>74</v>
      </c>
    </row>
    <row r="45" spans="1:20" ht="24.75" thickBot="1">
      <c r="B45" s="4" t="s">
        <v>55</v>
      </c>
      <c r="J45" s="2"/>
      <c r="P45" s="10">
        <v>1</v>
      </c>
      <c r="Q45" s="10">
        <f>280000*(1+P45)+100000+168000</f>
        <v>828000</v>
      </c>
      <c r="T45" s="4" t="s">
        <v>76</v>
      </c>
    </row>
    <row r="46" spans="1:20" ht="24.75" thickBot="1">
      <c r="P46" s="10">
        <v>2</v>
      </c>
      <c r="Q46" s="10">
        <f t="shared" ref="Q46:Q50" si="0">280000*(1+P46)+100000+168000</f>
        <v>1108000</v>
      </c>
    </row>
    <row r="47" spans="1:20" ht="24.75" thickBot="1">
      <c r="B47" s="4" t="s">
        <v>57</v>
      </c>
      <c r="J47" s="2"/>
      <c r="P47" s="10">
        <v>3</v>
      </c>
      <c r="Q47" s="10">
        <f t="shared" si="0"/>
        <v>1388000</v>
      </c>
      <c r="T47" s="4" t="s">
        <v>77</v>
      </c>
    </row>
    <row r="48" spans="1:20" ht="24.75" thickBot="1">
      <c r="P48" s="10">
        <v>4</v>
      </c>
      <c r="Q48" s="10">
        <f t="shared" si="0"/>
        <v>1668000</v>
      </c>
      <c r="T48" s="4">
        <v>1</v>
      </c>
    </row>
    <row r="49" spans="1:20" ht="24.75" thickBot="1">
      <c r="B49" s="4" t="s">
        <v>59</v>
      </c>
      <c r="F49" s="24">
        <f>IF(P56&lt;P55,P55,P56)</f>
        <v>380000</v>
      </c>
      <c r="G49" s="25"/>
      <c r="H49" s="4" t="s">
        <v>60</v>
      </c>
      <c r="P49" s="10">
        <v>5</v>
      </c>
      <c r="Q49" s="10">
        <f t="shared" si="0"/>
        <v>1948000</v>
      </c>
      <c r="T49" s="4">
        <v>2</v>
      </c>
    </row>
    <row r="50" spans="1:20">
      <c r="P50" s="10">
        <v>6</v>
      </c>
      <c r="Q50" s="10">
        <f t="shared" si="0"/>
        <v>2228000</v>
      </c>
      <c r="T50" s="4">
        <v>3</v>
      </c>
    </row>
    <row r="51" spans="1:20">
      <c r="A51" s="14" t="s">
        <v>61</v>
      </c>
      <c r="P51" s="20" t="s">
        <v>83</v>
      </c>
      <c r="Q51" s="20">
        <v>1350000</v>
      </c>
      <c r="T51" s="4">
        <v>4</v>
      </c>
    </row>
    <row r="52" spans="1:20" ht="24.75" thickBot="1">
      <c r="T52" s="4">
        <v>5</v>
      </c>
    </row>
    <row r="53" spans="1:20" ht="24.75" thickBot="1">
      <c r="B53" s="4" t="s">
        <v>62</v>
      </c>
      <c r="P53" s="15">
        <f>IF(J41="はい","障害等",
IF(J43="はい","障害等",
IF(J45="はい","障害等",
IF(J47="はい","障害等",
IF(J39="",0,J39)))))</f>
        <v>0</v>
      </c>
      <c r="Q53" s="4" t="s">
        <v>84</v>
      </c>
      <c r="T53" s="4">
        <v>6</v>
      </c>
    </row>
    <row r="54" spans="1:20" ht="24.75" thickBot="1"/>
    <row r="55" spans="1:20" ht="24.75" thickBot="1">
      <c r="B55" s="47" t="str">
        <f>P61</f>
        <v>かかりません</v>
      </c>
      <c r="C55" s="48"/>
      <c r="D55" s="48"/>
      <c r="E55" s="49"/>
      <c r="P55" s="47">
        <f>VLOOKUP(P53,P44:Q51,2,FALSE)</f>
        <v>380000</v>
      </c>
      <c r="Q55" s="49"/>
      <c r="R55" s="4" t="s">
        <v>90</v>
      </c>
    </row>
    <row r="56" spans="1:20" ht="24.75" thickBot="1">
      <c r="P56" s="47">
        <f>IF(AND(OR(J41="はい",J43="はい",J45="はい",J47="はい"),J39&gt;0),VLOOKUP(J39,P44:Q50,2,FALSE),0)</f>
        <v>0</v>
      </c>
      <c r="Q56" s="49"/>
      <c r="R56" s="4" t="s">
        <v>91</v>
      </c>
    </row>
    <row r="58" spans="1:20" ht="24.75" thickBot="1">
      <c r="P58" s="4" t="s">
        <v>85</v>
      </c>
    </row>
    <row r="59" spans="1:20" ht="24.75" thickBot="1">
      <c r="P59" s="47">
        <f>IF(P56&lt;P55,N37-P55,N37-P56)</f>
        <v>-380000</v>
      </c>
      <c r="Q59" s="49"/>
    </row>
    <row r="60" spans="1:20" ht="24.75" thickBot="1"/>
    <row r="61" spans="1:20" ht="24.75" thickBot="1">
      <c r="P61" s="47" t="str">
        <f>IF(J47="はい","かかりません",
IF(P59&gt;0,"かかります",
IF(OR(P59=0,P59&lt;0),"かかりません","-")))</f>
        <v>かかりません</v>
      </c>
      <c r="Q61" s="49"/>
    </row>
  </sheetData>
  <sheetProtection algorithmName="SHA-512" hashValue="XZdtOgDDoXx+mK4CcXY6xXdY+tLokpVZ8h6JjqPqMd6VY0BOVhcJ1GIAwQLtaDgTW5Ffw4ccAgFUuh0AQ9o4HA==" saltValue="VadqJtN+KSHMM5cmGEh2CA==" spinCount="100000" sheet="1" objects="1" scenarios="1"/>
  <mergeCells count="29">
    <mergeCell ref="P61:Q61"/>
    <mergeCell ref="P59:Q59"/>
    <mergeCell ref="P56:Q56"/>
    <mergeCell ref="B25:D25"/>
    <mergeCell ref="E25:G25"/>
    <mergeCell ref="F49:G49"/>
    <mergeCell ref="B55:E55"/>
    <mergeCell ref="P55:Q55"/>
    <mergeCell ref="K28:L28"/>
    <mergeCell ref="K15:L15"/>
    <mergeCell ref="B17:D17"/>
    <mergeCell ref="E17:G17"/>
    <mergeCell ref="A1:L1"/>
    <mergeCell ref="B8:D8"/>
    <mergeCell ref="E8:G8"/>
    <mergeCell ref="B10:D10"/>
    <mergeCell ref="E10:G10"/>
    <mergeCell ref="B15:D15"/>
    <mergeCell ref="E15:G15"/>
    <mergeCell ref="J3:K3"/>
    <mergeCell ref="B22:D22"/>
    <mergeCell ref="E22:G22"/>
    <mergeCell ref="B23:D23"/>
    <mergeCell ref="E23:G23"/>
    <mergeCell ref="K32:L32"/>
    <mergeCell ref="B31:C31"/>
    <mergeCell ref="E31:F31"/>
    <mergeCell ref="H31:I31"/>
    <mergeCell ref="K31:L31"/>
  </mergeCells>
  <phoneticPr fontId="1"/>
  <dataValidations count="4">
    <dataValidation type="list" allowBlank="1" showInputMessage="1" showErrorMessage="1" sqref="I8">
      <formula1>$N$18:$N$19</formula1>
    </dataValidation>
    <dataValidation type="list" allowBlank="1" showInputMessage="1" showErrorMessage="1" sqref="J37 J41 J43 J45 J47">
      <formula1>$T$44:$T$45</formula1>
    </dataValidation>
    <dataValidation type="list" allowBlank="1" showInputMessage="1" showErrorMessage="1" sqref="J39">
      <formula1>$T$48:$T$53</formula1>
    </dataValidation>
    <dataValidation type="list" allowBlank="1" showInputMessage="1" showErrorMessage="1" sqref="K15:L15">
      <formula1>$P$30:$P$31</formula1>
    </dataValidation>
  </dataValidations>
  <hyperlinks>
    <hyperlink ref="J3:K3" location="'非課税チェック (例)'!A1" display="※入力例"/>
  </hyperlinks>
  <pageMargins left="0.7" right="0.7" top="0.75" bottom="0.75" header="0.3" footer="0.3"/>
  <pageSetup paperSize="9" scale="69" orientation="portrait" horizontalDpi="4294967294" verticalDpi="0" r:id="rId1"/>
  <rowBreaks count="1" manualBreakCount="1">
    <brk id="3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zoomScaleNormal="100" zoomScaleSheetLayoutView="100" workbookViewId="0">
      <selection sqref="A1:L1"/>
    </sheetView>
  </sheetViews>
  <sheetFormatPr defaultRowHeight="24"/>
  <cols>
    <col min="1" max="11" width="9" style="4"/>
    <col min="12" max="12" width="10" style="4" bestFit="1" customWidth="1"/>
    <col min="13" max="13" width="9" style="4" hidden="1" customWidth="1"/>
    <col min="14" max="14" width="26.25" style="4" hidden="1" customWidth="1"/>
    <col min="15" max="16" width="9" style="4" hidden="1" customWidth="1"/>
    <col min="17" max="17" width="39.5" style="4" hidden="1" customWidth="1"/>
    <col min="18" max="18" width="21.625" style="4" hidden="1" customWidth="1"/>
    <col min="19" max="19" width="24.75" style="4" hidden="1" customWidth="1"/>
    <col min="20" max="20" width="9" style="4" hidden="1" customWidth="1"/>
    <col min="21" max="26" width="9" style="4" customWidth="1"/>
    <col min="27" max="16384" width="9" style="4"/>
  </cols>
  <sheetData>
    <row r="1" spans="1:19" s="3" customFormat="1" ht="42.75">
      <c r="A1" s="31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N1" s="4"/>
      <c r="O1" s="4"/>
      <c r="P1" s="4"/>
      <c r="Q1" s="4"/>
      <c r="R1" s="4"/>
      <c r="S1" s="4"/>
    </row>
    <row r="2" spans="1:19" s="3" customFormat="1" ht="26.25" customHeight="1" thickBot="1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" t="s">
        <v>7</v>
      </c>
      <c r="O2" s="4"/>
      <c r="P2" s="4" t="s">
        <v>19</v>
      </c>
      <c r="Q2" s="4"/>
      <c r="R2" s="7" t="s">
        <v>32</v>
      </c>
      <c r="S2" s="4"/>
    </row>
    <row r="3" spans="1:19" s="3" customFormat="1" ht="26.25" customHeight="1" thickBot="1">
      <c r="A3" s="5" t="s">
        <v>63</v>
      </c>
      <c r="B3" s="6"/>
      <c r="C3" s="6"/>
      <c r="D3" s="6"/>
      <c r="E3" s="6"/>
      <c r="F3" s="6"/>
      <c r="G3" s="8" t="s">
        <v>53</v>
      </c>
      <c r="H3" s="6"/>
      <c r="I3" s="6"/>
      <c r="J3" s="38"/>
      <c r="K3" s="39"/>
      <c r="N3" s="9">
        <f>E8</f>
        <v>1800000</v>
      </c>
      <c r="O3" s="4"/>
      <c r="P3" s="10">
        <v>1</v>
      </c>
      <c r="Q3" s="11" t="s">
        <v>8</v>
      </c>
      <c r="R3" s="10">
        <v>0</v>
      </c>
      <c r="S3" s="4"/>
    </row>
    <row r="4" spans="1:19" s="3" customFormat="1" ht="26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16" t="s">
        <v>4</v>
      </c>
      <c r="O4" s="4"/>
      <c r="P4" s="10">
        <v>2</v>
      </c>
      <c r="Q4" s="11" t="s">
        <v>9</v>
      </c>
      <c r="R4" s="10">
        <f>N3-550000</f>
        <v>1250000</v>
      </c>
      <c r="S4" s="4"/>
    </row>
    <row r="5" spans="1:19" ht="24.75" thickBot="1">
      <c r="A5" s="13" t="s">
        <v>2</v>
      </c>
      <c r="B5" s="14"/>
      <c r="C5" s="14"/>
      <c r="N5" s="4" t="s">
        <v>20</v>
      </c>
      <c r="P5" s="10">
        <v>3</v>
      </c>
      <c r="Q5" s="11" t="s">
        <v>10</v>
      </c>
      <c r="R5" s="10">
        <v>1069000</v>
      </c>
    </row>
    <row r="6" spans="1:19" ht="24.75" thickBot="1">
      <c r="A6" s="4" t="s">
        <v>87</v>
      </c>
      <c r="N6" s="15">
        <f>IF(N3&lt;551000,1,
IF(N3&lt;1619000,2,
IF(N3&lt;1620000,3,
IF(N3&lt;1622000,4,
IF(N3&lt;1624000,5,
IF(N3&lt;1628000,6,
IF(N3&lt;1800000,7,
IF(N3&lt;3600000,8,
IF(N3&lt;6600000,9,
IF(N3&lt;8500000,10,11)
)))))))))</f>
        <v>8</v>
      </c>
      <c r="P6" s="10">
        <v>4</v>
      </c>
      <c r="Q6" s="11" t="s">
        <v>11</v>
      </c>
      <c r="R6" s="10">
        <v>1070000</v>
      </c>
    </row>
    <row r="7" spans="1:19" ht="24.75" thickBot="1">
      <c r="I7" s="4" t="s">
        <v>45</v>
      </c>
      <c r="P7" s="10">
        <v>5</v>
      </c>
      <c r="Q7" s="11" t="s">
        <v>12</v>
      </c>
      <c r="R7" s="10">
        <v>1072000</v>
      </c>
    </row>
    <row r="8" spans="1:19" ht="24.75" thickBot="1">
      <c r="B8" s="34" t="s">
        <v>64</v>
      </c>
      <c r="C8" s="34"/>
      <c r="D8" s="34"/>
      <c r="E8" s="50">
        <v>1800000</v>
      </c>
      <c r="F8" s="51"/>
      <c r="G8" s="52"/>
      <c r="I8" s="53"/>
      <c r="N8" s="4" t="s">
        <v>21</v>
      </c>
      <c r="P8" s="10">
        <v>6</v>
      </c>
      <c r="Q8" s="11" t="s">
        <v>13</v>
      </c>
      <c r="R8" s="10">
        <v>1074000</v>
      </c>
    </row>
    <row r="9" spans="1:19" ht="24.75" thickBot="1">
      <c r="B9" s="16"/>
      <c r="C9" s="16"/>
      <c r="D9" s="16"/>
      <c r="F9" s="16" t="s">
        <v>4</v>
      </c>
      <c r="N9" s="15">
        <f>ROUNDDOWN(VLOOKUP(N6,P3:R13,3,FALSE),0)</f>
        <v>1180000</v>
      </c>
      <c r="P9" s="10">
        <v>7</v>
      </c>
      <c r="Q9" s="11" t="s">
        <v>14</v>
      </c>
      <c r="R9" s="10">
        <f>(ROUNDDOWN(N3/4,-3)*2.4)+100000</f>
        <v>1180000</v>
      </c>
    </row>
    <row r="10" spans="1:19" ht="24.75" thickBot="1">
      <c r="B10" s="29" t="s">
        <v>65</v>
      </c>
      <c r="C10" s="29"/>
      <c r="D10" s="29"/>
      <c r="E10" s="24">
        <f>N15</f>
        <v>1180000</v>
      </c>
      <c r="F10" s="30"/>
      <c r="G10" s="25"/>
      <c r="P10" s="10">
        <v>8</v>
      </c>
      <c r="Q10" s="11" t="s">
        <v>15</v>
      </c>
      <c r="R10" s="10">
        <f>(ROUNDDOWN(N3/4,-3)*2.8)-80000</f>
        <v>1180000</v>
      </c>
    </row>
    <row r="11" spans="1:19" ht="24.75" thickBot="1">
      <c r="N11" s="4" t="s">
        <v>28</v>
      </c>
      <c r="P11" s="10">
        <v>9</v>
      </c>
      <c r="Q11" s="11" t="s">
        <v>16</v>
      </c>
      <c r="R11" s="10">
        <f>(ROUNDDOWN(N3/4,-3)*3.2)-440000</f>
        <v>1000000</v>
      </c>
    </row>
    <row r="12" spans="1:19" ht="24.75" thickBot="1">
      <c r="A12" s="14" t="s">
        <v>3</v>
      </c>
      <c r="N12" s="15">
        <f>IF(E8&lt;8500000,0,
IF(I8="〇",(IF(N3&lt;10000000,N3,10000000)-8500000)*0.1,0))</f>
        <v>0</v>
      </c>
      <c r="P12" s="10">
        <v>10</v>
      </c>
      <c r="Q12" s="11" t="s">
        <v>17</v>
      </c>
      <c r="R12" s="10">
        <f>(N3*0.9)-1100000</f>
        <v>520000</v>
      </c>
    </row>
    <row r="13" spans="1:19">
      <c r="A13" s="4" t="s">
        <v>88</v>
      </c>
      <c r="P13" s="10">
        <v>11</v>
      </c>
      <c r="Q13" s="11" t="s">
        <v>18</v>
      </c>
      <c r="R13" s="10">
        <f>N3-1950000</f>
        <v>-150000</v>
      </c>
    </row>
    <row r="14" spans="1:19" ht="24.75" thickBot="1">
      <c r="K14" s="54"/>
      <c r="L14" s="54"/>
      <c r="N14" s="4" t="s">
        <v>29</v>
      </c>
    </row>
    <row r="15" spans="1:19" ht="24.75" thickBot="1">
      <c r="B15" s="29" t="s">
        <v>66</v>
      </c>
      <c r="C15" s="29"/>
      <c r="D15" s="29"/>
      <c r="E15" s="50">
        <v>1300000</v>
      </c>
      <c r="F15" s="51"/>
      <c r="G15" s="52"/>
      <c r="I15" s="4" t="s">
        <v>30</v>
      </c>
      <c r="K15" s="55" t="s">
        <v>43</v>
      </c>
      <c r="L15" s="56"/>
      <c r="N15" s="15">
        <f>N9-N12</f>
        <v>1180000</v>
      </c>
    </row>
    <row r="16" spans="1:19" ht="24.75" thickBot="1">
      <c r="B16" s="16"/>
      <c r="C16" s="16"/>
      <c r="D16" s="16"/>
      <c r="F16" s="16" t="s">
        <v>4</v>
      </c>
      <c r="I16" s="4" t="s">
        <v>93</v>
      </c>
    </row>
    <row r="17" spans="1:19" ht="24.75" thickBot="1">
      <c r="B17" s="29" t="s">
        <v>67</v>
      </c>
      <c r="C17" s="29"/>
      <c r="D17" s="29"/>
      <c r="E17" s="24">
        <f>IFERROR(N28,0)</f>
        <v>200000</v>
      </c>
      <c r="F17" s="30"/>
      <c r="G17" s="25"/>
      <c r="N17" s="4" t="s">
        <v>31</v>
      </c>
    </row>
    <row r="18" spans="1:19">
      <c r="N18" s="4" t="s">
        <v>0</v>
      </c>
    </row>
    <row r="19" spans="1:19">
      <c r="A19" s="14" t="s">
        <v>5</v>
      </c>
      <c r="N19" s="4" t="s">
        <v>1</v>
      </c>
    </row>
    <row r="20" spans="1:19">
      <c r="A20" s="4" t="s">
        <v>6</v>
      </c>
    </row>
    <row r="21" spans="1:19" ht="24.75" thickBot="1">
      <c r="N21" s="4" t="s">
        <v>46</v>
      </c>
      <c r="P21" s="4" t="s">
        <v>41</v>
      </c>
      <c r="R21" s="4" t="s">
        <v>47</v>
      </c>
      <c r="S21" s="4" t="s">
        <v>48</v>
      </c>
    </row>
    <row r="22" spans="1:19" ht="24.75" thickBot="1">
      <c r="B22" s="40" t="s">
        <v>68</v>
      </c>
      <c r="C22" s="40"/>
      <c r="D22" s="40"/>
      <c r="E22" s="57">
        <v>0</v>
      </c>
      <c r="F22" s="58"/>
      <c r="G22" s="59"/>
      <c r="N22" s="9">
        <f>E15</f>
        <v>1300000</v>
      </c>
      <c r="P22" s="10">
        <v>1</v>
      </c>
      <c r="Q22" s="10" t="s">
        <v>49</v>
      </c>
      <c r="R22" s="17">
        <f>N22-1100000</f>
        <v>200000</v>
      </c>
      <c r="S22" s="17">
        <f>N22-600000</f>
        <v>700000</v>
      </c>
    </row>
    <row r="23" spans="1:19" ht="24.75" thickBot="1">
      <c r="B23" s="40" t="s">
        <v>69</v>
      </c>
      <c r="C23" s="40"/>
      <c r="D23" s="40"/>
      <c r="E23" s="57">
        <v>0</v>
      </c>
      <c r="F23" s="58"/>
      <c r="G23" s="59"/>
      <c r="N23" s="16" t="s">
        <v>4</v>
      </c>
      <c r="P23" s="10">
        <v>2</v>
      </c>
      <c r="Q23" s="10" t="s">
        <v>50</v>
      </c>
      <c r="R23" s="10">
        <f>N22-1100000</f>
        <v>200000</v>
      </c>
      <c r="S23" s="10">
        <f>N22*0.75-275000</f>
        <v>700000</v>
      </c>
    </row>
    <row r="24" spans="1:19" ht="24.75" thickBot="1">
      <c r="E24" s="18"/>
      <c r="F24" s="19" t="s">
        <v>4</v>
      </c>
      <c r="G24" s="18"/>
      <c r="N24" s="4" t="s">
        <v>20</v>
      </c>
      <c r="P24" s="10">
        <v>3</v>
      </c>
      <c r="Q24" s="10" t="s">
        <v>37</v>
      </c>
      <c r="R24" s="10">
        <f>N22*0.75-275000</f>
        <v>700000</v>
      </c>
      <c r="S24" s="10">
        <f>N22*0.75-275000</f>
        <v>700000</v>
      </c>
    </row>
    <row r="25" spans="1:19" ht="24.75" thickBot="1">
      <c r="B25" s="29" t="s">
        <v>70</v>
      </c>
      <c r="C25" s="29"/>
      <c r="D25" s="29"/>
      <c r="E25" s="44">
        <f>E22-E23</f>
        <v>0</v>
      </c>
      <c r="F25" s="45"/>
      <c r="G25" s="46"/>
      <c r="N25" s="15">
        <f>IF(N22&lt;1300000,1,
IF(N22&lt;3300000,2,
IF(N22&lt;4100000,3,
IF(N22&lt;7700000,4,
IF(N22&lt;10000000,5,6)))))</f>
        <v>2</v>
      </c>
      <c r="P25" s="10">
        <v>4</v>
      </c>
      <c r="Q25" s="10" t="s">
        <v>38</v>
      </c>
      <c r="R25" s="10">
        <f>N22*0.85-685000</f>
        <v>420000</v>
      </c>
      <c r="S25" s="10">
        <f>N22*0.85-685000</f>
        <v>420000</v>
      </c>
    </row>
    <row r="26" spans="1:19">
      <c r="P26" s="10">
        <v>5</v>
      </c>
      <c r="Q26" s="10" t="s">
        <v>39</v>
      </c>
      <c r="R26" s="10">
        <f>N22*0.95-1455000</f>
        <v>-220000</v>
      </c>
      <c r="S26" s="10">
        <f>N22*0.95-1455000</f>
        <v>-220000</v>
      </c>
    </row>
    <row r="27" spans="1:19" ht="24.75" thickBot="1">
      <c r="N27" s="4" t="s">
        <v>21</v>
      </c>
      <c r="P27" s="10">
        <v>6</v>
      </c>
      <c r="Q27" s="10" t="s">
        <v>40</v>
      </c>
      <c r="R27" s="10">
        <f>N22-1955000</f>
        <v>-655000</v>
      </c>
      <c r="S27" s="10">
        <f>N22-1955000</f>
        <v>-655000</v>
      </c>
    </row>
    <row r="28" spans="1:19" ht="24.75" thickBot="1">
      <c r="A28" s="14" t="s">
        <v>71</v>
      </c>
      <c r="K28" s="26"/>
      <c r="L28" s="26"/>
      <c r="N28" s="15">
        <f>IF(ROUNDDOWN(VLOOKUP(N25,P22:S27,R29,FALSE),0)&lt;0,0,
ROUNDDOWN(VLOOKUP(N25,P22:S27,R29,FALSE),0))</f>
        <v>200000</v>
      </c>
    </row>
    <row r="29" spans="1:19">
      <c r="P29" s="4" t="s">
        <v>42</v>
      </c>
      <c r="R29" s="4">
        <f>IF(K15="65歳以上",3,
IF(K15="65歳未満",4,"error"))</f>
        <v>3</v>
      </c>
    </row>
    <row r="30" spans="1:19" ht="24.75" thickBot="1">
      <c r="B30" s="4" t="s">
        <v>22</v>
      </c>
      <c r="E30" s="4" t="s">
        <v>24</v>
      </c>
      <c r="H30" s="4" t="s">
        <v>25</v>
      </c>
      <c r="K30" s="4" t="s">
        <v>27</v>
      </c>
      <c r="P30" s="4" t="s">
        <v>43</v>
      </c>
    </row>
    <row r="31" spans="1:19" ht="24.75" thickBot="1">
      <c r="B31" s="22">
        <f>E10</f>
        <v>1180000</v>
      </c>
      <c r="C31" s="23"/>
      <c r="D31" s="16" t="s">
        <v>23</v>
      </c>
      <c r="E31" s="22">
        <f>E17</f>
        <v>200000</v>
      </c>
      <c r="F31" s="23"/>
      <c r="G31" s="16" t="s">
        <v>23</v>
      </c>
      <c r="H31" s="22">
        <f>E25</f>
        <v>0</v>
      </c>
      <c r="I31" s="23"/>
      <c r="J31" s="16" t="s">
        <v>26</v>
      </c>
      <c r="K31" s="24">
        <f>N37</f>
        <v>1280000</v>
      </c>
      <c r="L31" s="25"/>
      <c r="P31" s="4" t="s">
        <v>44</v>
      </c>
    </row>
    <row r="32" spans="1:19">
      <c r="K32" s="21" t="s">
        <v>95</v>
      </c>
      <c r="L32" s="21"/>
    </row>
    <row r="33" spans="1:20" ht="24.75" thickBot="1">
      <c r="Q33" s="4" t="s">
        <v>34</v>
      </c>
    </row>
    <row r="34" spans="1:20" ht="24.75" thickBot="1">
      <c r="A34" s="14" t="s">
        <v>58</v>
      </c>
      <c r="Q34" s="15">
        <f>Q36+Q38-100000</f>
        <v>100000</v>
      </c>
    </row>
    <row r="35" spans="1:20">
      <c r="A35" s="4" t="s">
        <v>78</v>
      </c>
      <c r="Q35" s="4" t="s">
        <v>35</v>
      </c>
    </row>
    <row r="36" spans="1:20" ht="24.75" thickBot="1">
      <c r="N36" s="4" t="s">
        <v>33</v>
      </c>
      <c r="Q36" s="4">
        <f>IF(B31&lt;100000,B31,100000)</f>
        <v>100000</v>
      </c>
    </row>
    <row r="37" spans="1:20" ht="24.75" thickBot="1">
      <c r="B37" s="4" t="s">
        <v>94</v>
      </c>
      <c r="J37" s="60" t="s">
        <v>73</v>
      </c>
      <c r="N37" s="15">
        <f>IF(AND(B31&gt;0,E31&gt;0),
IF(SUM(B31,E31)&gt;99999,SUM(B31,E31,H31)-Q34,
SUM(B31,E31,H31)),SUM(B31,E31,H31))</f>
        <v>1280000</v>
      </c>
      <c r="Q37" s="4" t="s">
        <v>36</v>
      </c>
    </row>
    <row r="38" spans="1:20" ht="24.75" thickBot="1">
      <c r="Q38" s="4">
        <f>IF(E31&lt;100000,E31,100000)</f>
        <v>100000</v>
      </c>
    </row>
    <row r="39" spans="1:20" ht="24.75" thickBot="1">
      <c r="B39" s="4" t="s">
        <v>56</v>
      </c>
      <c r="J39" s="60">
        <v>1</v>
      </c>
      <c r="K39" s="4" t="s">
        <v>86</v>
      </c>
    </row>
    <row r="40" spans="1:20" ht="24.75" thickBot="1"/>
    <row r="41" spans="1:20" ht="24.75" thickBot="1">
      <c r="B41" s="4" t="s">
        <v>79</v>
      </c>
      <c r="J41" s="60" t="s">
        <v>75</v>
      </c>
      <c r="P41" s="4" t="s">
        <v>80</v>
      </c>
    </row>
    <row r="42" spans="1:20" ht="24.75" thickBot="1"/>
    <row r="43" spans="1:20" ht="24.75" thickBot="1">
      <c r="B43" s="4" t="s">
        <v>54</v>
      </c>
      <c r="J43" s="60" t="s">
        <v>75</v>
      </c>
      <c r="P43" s="10" t="s">
        <v>81</v>
      </c>
      <c r="Q43" s="10" t="s">
        <v>82</v>
      </c>
      <c r="T43" s="4" t="s">
        <v>72</v>
      </c>
    </row>
    <row r="44" spans="1:20" ht="24.75" thickBot="1">
      <c r="P44" s="10">
        <v>0</v>
      </c>
      <c r="Q44" s="10">
        <v>380000</v>
      </c>
      <c r="T44" s="4" t="s">
        <v>74</v>
      </c>
    </row>
    <row r="45" spans="1:20" ht="24.75" thickBot="1">
      <c r="B45" s="4" t="s">
        <v>55</v>
      </c>
      <c r="J45" s="60" t="s">
        <v>73</v>
      </c>
      <c r="P45" s="10">
        <v>1</v>
      </c>
      <c r="Q45" s="10">
        <f>280000*(1+P45)+100000+168000</f>
        <v>828000</v>
      </c>
      <c r="T45" s="4" t="s">
        <v>76</v>
      </c>
    </row>
    <row r="46" spans="1:20" ht="24.75" thickBot="1">
      <c r="P46" s="10">
        <v>2</v>
      </c>
      <c r="Q46" s="10">
        <f t="shared" ref="Q46:Q50" si="0">280000*(1+P46)+100000+168000</f>
        <v>1108000</v>
      </c>
    </row>
    <row r="47" spans="1:20" ht="24.75" thickBot="1">
      <c r="B47" s="4" t="s">
        <v>57</v>
      </c>
      <c r="J47" s="60" t="s">
        <v>75</v>
      </c>
      <c r="P47" s="10">
        <v>3</v>
      </c>
      <c r="Q47" s="10">
        <f t="shared" si="0"/>
        <v>1388000</v>
      </c>
      <c r="T47" s="4" t="s">
        <v>77</v>
      </c>
    </row>
    <row r="48" spans="1:20" ht="24.75" thickBot="1">
      <c r="P48" s="10">
        <v>4</v>
      </c>
      <c r="Q48" s="10">
        <f t="shared" si="0"/>
        <v>1668000</v>
      </c>
      <c r="T48" s="4">
        <v>1</v>
      </c>
    </row>
    <row r="49" spans="1:20" ht="24.75" thickBot="1">
      <c r="B49" s="4" t="s">
        <v>59</v>
      </c>
      <c r="F49" s="24">
        <f>IF(P56&lt;P55,P55,P56)</f>
        <v>1350000</v>
      </c>
      <c r="G49" s="25"/>
      <c r="H49" s="4" t="s">
        <v>60</v>
      </c>
      <c r="P49" s="10">
        <v>5</v>
      </c>
      <c r="Q49" s="10">
        <f t="shared" si="0"/>
        <v>1948000</v>
      </c>
      <c r="T49" s="4">
        <v>2</v>
      </c>
    </row>
    <row r="50" spans="1:20">
      <c r="P50" s="10">
        <v>6</v>
      </c>
      <c r="Q50" s="10">
        <f t="shared" si="0"/>
        <v>2228000</v>
      </c>
      <c r="T50" s="4">
        <v>3</v>
      </c>
    </row>
    <row r="51" spans="1:20">
      <c r="A51" s="14" t="s">
        <v>61</v>
      </c>
      <c r="P51" s="20" t="s">
        <v>83</v>
      </c>
      <c r="Q51" s="20">
        <v>1350000</v>
      </c>
      <c r="T51" s="4">
        <v>4</v>
      </c>
    </row>
    <row r="52" spans="1:20" ht="24.75" thickBot="1">
      <c r="T52" s="4">
        <v>5</v>
      </c>
    </row>
    <row r="53" spans="1:20" ht="24.75" thickBot="1">
      <c r="B53" s="4" t="s">
        <v>62</v>
      </c>
      <c r="P53" s="15" t="str">
        <f>IF(J41="はい","障害等",
IF(J43="はい","障害等",
IF(J45="はい","障害等",
IF(J47="はい","障害等",
IF(J39="",0,J39)))))</f>
        <v>障害等</v>
      </c>
      <c r="Q53" s="4" t="s">
        <v>84</v>
      </c>
      <c r="T53" s="4">
        <v>6</v>
      </c>
    </row>
    <row r="54" spans="1:20" ht="24.75" thickBot="1"/>
    <row r="55" spans="1:20" ht="24.75" thickBot="1">
      <c r="B55" s="47" t="str">
        <f>P61</f>
        <v>かかりません</v>
      </c>
      <c r="C55" s="48"/>
      <c r="D55" s="48"/>
      <c r="E55" s="49"/>
      <c r="P55" s="47">
        <f>VLOOKUP(P53,P44:Q51,2,FALSE)</f>
        <v>1350000</v>
      </c>
      <c r="Q55" s="49"/>
      <c r="R55" s="4" t="s">
        <v>90</v>
      </c>
    </row>
    <row r="56" spans="1:20" ht="24.75" thickBot="1">
      <c r="P56" s="47">
        <f>IF(AND(OR(J41="はい",J43="はい",J45="はい",J47="はい"),J39&gt;0),VLOOKUP(J39,P44:Q50,2,FALSE),0)</f>
        <v>828000</v>
      </c>
      <c r="Q56" s="49"/>
      <c r="R56" s="4" t="s">
        <v>91</v>
      </c>
    </row>
    <row r="58" spans="1:20" ht="24.75" thickBot="1">
      <c r="P58" s="4" t="s">
        <v>85</v>
      </c>
    </row>
    <row r="59" spans="1:20" ht="24.75" thickBot="1">
      <c r="P59" s="47">
        <f>IF(P56&lt;P55,N37-P55,N37-P56)</f>
        <v>-70000</v>
      </c>
      <c r="Q59" s="49"/>
    </row>
    <row r="60" spans="1:20" ht="24.75" thickBot="1"/>
    <row r="61" spans="1:20" ht="24.75" thickBot="1">
      <c r="P61" s="47" t="str">
        <f>IF(J47="はい","かかりません",
IF(P59&gt;0,"かかります",
IF(OR(P59=0,P59&lt;0),"かかりません","-")))</f>
        <v>かかりません</v>
      </c>
      <c r="Q61" s="49"/>
    </row>
  </sheetData>
  <sheetProtection algorithmName="SHA-512" hashValue="HjoxyHEAm/mVCa0R6qzJewvBVP/Zxcz8hd/309LIvY7Reu6inDZ8w45l7h2NFLR7o5UGoXBangGfVeNW+DoldQ==" saltValue="MvgTR6jdxVpny/zAE1n/Dg==" spinCount="100000" sheet="1" objects="1" scenarios="1"/>
  <mergeCells count="29">
    <mergeCell ref="A1:L1"/>
    <mergeCell ref="J3:K3"/>
    <mergeCell ref="B8:D8"/>
    <mergeCell ref="E8:G8"/>
    <mergeCell ref="B10:D10"/>
    <mergeCell ref="E10:G10"/>
    <mergeCell ref="B31:C31"/>
    <mergeCell ref="E31:F31"/>
    <mergeCell ref="H31:I31"/>
    <mergeCell ref="K31:L31"/>
    <mergeCell ref="B15:D15"/>
    <mergeCell ref="E15:G15"/>
    <mergeCell ref="K15:L15"/>
    <mergeCell ref="B17:D17"/>
    <mergeCell ref="E17:G17"/>
    <mergeCell ref="B22:D22"/>
    <mergeCell ref="E22:G22"/>
    <mergeCell ref="B23:D23"/>
    <mergeCell ref="E23:G23"/>
    <mergeCell ref="B25:D25"/>
    <mergeCell ref="E25:G25"/>
    <mergeCell ref="K28:L28"/>
    <mergeCell ref="P61:Q61"/>
    <mergeCell ref="K32:L32"/>
    <mergeCell ref="F49:G49"/>
    <mergeCell ref="B55:E55"/>
    <mergeCell ref="P55:Q55"/>
    <mergeCell ref="P56:Q56"/>
    <mergeCell ref="P59:Q59"/>
  </mergeCells>
  <phoneticPr fontId="1"/>
  <dataValidations count="4">
    <dataValidation type="list" allowBlank="1" showInputMessage="1" showErrorMessage="1" sqref="K15:L15">
      <formula1>$P$30:$P$31</formula1>
    </dataValidation>
    <dataValidation type="list" allowBlank="1" showInputMessage="1" showErrorMessage="1" sqref="J39">
      <formula1>$T$48:$T$53</formula1>
    </dataValidation>
    <dataValidation type="list" allowBlank="1" showInputMessage="1" showErrorMessage="1" sqref="J37 J41 J43 J45 J47">
      <formula1>$T$44:$T$45</formula1>
    </dataValidation>
    <dataValidation type="list" allowBlank="1" showInputMessage="1" showErrorMessage="1" sqref="I8">
      <formula1>$N$18:$N$19</formula1>
    </dataValidation>
  </dataValidations>
  <pageMargins left="0.7" right="0.7" top="0.75" bottom="0.75" header="0.3" footer="0.3"/>
  <pageSetup paperSize="9" scale="69" orientation="portrait" horizontalDpi="4294967294" verticalDpi="0" r:id="rId1"/>
  <rowBreaks count="1" manualBreakCount="1">
    <brk id="3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非課税チェック</vt:lpstr>
      <vt:lpstr>非課税チェック (例)</vt:lpstr>
      <vt:lpstr>非課税チェック!Print_Area</vt:lpstr>
      <vt:lpstr>'非課税チェック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2022-08-19T05:17:38Z</dcterms:modified>
</cp:coreProperties>
</file>